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20B41C1-0452-49FC-A886-A491898183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a 1" sheetId="1" r:id="rId1"/>
    <sheet name="anexa 2" sheetId="3" r:id="rId2"/>
    <sheet name="anexa 3" sheetId="4" r:id="rId3"/>
    <sheet name="anexa 4" sheetId="5" r:id="rId4"/>
    <sheet name="anexa 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8" i="1" l="1"/>
  <c r="J65" i="1"/>
  <c r="J64" i="1"/>
  <c r="J63" i="1"/>
  <c r="J61" i="1"/>
  <c r="J56" i="1"/>
  <c r="J31" i="1"/>
  <c r="J36" i="1"/>
  <c r="J37" i="1"/>
  <c r="J42" i="1"/>
  <c r="O153" i="3"/>
  <c r="G31" i="7"/>
  <c r="F31" i="7"/>
  <c r="E31" i="7"/>
  <c r="K28" i="1"/>
  <c r="L28" i="1" s="1"/>
  <c r="N28" i="1" s="1"/>
  <c r="K27" i="1"/>
  <c r="L27" i="1" s="1"/>
  <c r="K26" i="1"/>
  <c r="L26" i="1" s="1"/>
  <c r="N26" i="1" s="1"/>
  <c r="K22" i="1"/>
  <c r="L22" i="1" s="1"/>
  <c r="N22" i="1" s="1"/>
  <c r="K19" i="1"/>
  <c r="L19" i="1" s="1"/>
  <c r="N19" i="1" s="1"/>
  <c r="K18" i="1"/>
  <c r="L18" i="1" s="1"/>
  <c r="N18" i="1" s="1"/>
  <c r="K12" i="1"/>
  <c r="L12" i="1" s="1"/>
  <c r="I66" i="1"/>
  <c r="I65" i="1"/>
  <c r="I21" i="1"/>
  <c r="I63" i="1" s="1"/>
  <c r="N62" i="1"/>
  <c r="M62" i="1"/>
  <c r="N61" i="1"/>
  <c r="M61" i="1"/>
  <c r="N48" i="1"/>
  <c r="M48" i="1"/>
  <c r="N47" i="1"/>
  <c r="M47" i="1"/>
  <c r="M28" i="1"/>
  <c r="M22" i="1"/>
  <c r="M19" i="1"/>
  <c r="M12" i="1"/>
  <c r="J62" i="1"/>
  <c r="J59" i="1"/>
  <c r="J29" i="1"/>
  <c r="J28" i="1"/>
  <c r="J27" i="1"/>
  <c r="J26" i="1"/>
  <c r="J22" i="1"/>
  <c r="J19" i="1"/>
  <c r="J18" i="1"/>
  <c r="J15" i="1"/>
  <c r="J12" i="1"/>
  <c r="I11" i="1"/>
  <c r="P166" i="3"/>
  <c r="O166" i="3"/>
  <c r="P165" i="3"/>
  <c r="O165" i="3"/>
  <c r="P132" i="3"/>
  <c r="O132" i="3"/>
  <c r="P124" i="3"/>
  <c r="O124" i="3"/>
  <c r="P120" i="3"/>
  <c r="O120" i="3"/>
  <c r="P117" i="3"/>
  <c r="O117" i="3"/>
  <c r="P100" i="3"/>
  <c r="O100" i="3"/>
  <c r="P96" i="3"/>
  <c r="O96" i="3"/>
  <c r="P92" i="3"/>
  <c r="O92" i="3"/>
  <c r="P89" i="3"/>
  <c r="O89" i="3"/>
  <c r="P82" i="3"/>
  <c r="O82" i="3"/>
  <c r="P81" i="3"/>
  <c r="O81" i="3"/>
  <c r="P79" i="3"/>
  <c r="O79" i="3"/>
  <c r="P78" i="3"/>
  <c r="O78" i="3"/>
  <c r="P76" i="3"/>
  <c r="O76" i="3"/>
  <c r="P62" i="3"/>
  <c r="O62" i="3"/>
  <c r="P56" i="3"/>
  <c r="O56" i="3"/>
  <c r="P52" i="3"/>
  <c r="O52" i="3"/>
  <c r="P49" i="3"/>
  <c r="O49" i="3"/>
  <c r="P48" i="3"/>
  <c r="O48" i="3"/>
  <c r="P47" i="3"/>
  <c r="O47" i="3"/>
  <c r="P46" i="3"/>
  <c r="O46" i="3"/>
  <c r="P45" i="3"/>
  <c r="O45" i="3"/>
  <c r="P37" i="3"/>
  <c r="O37" i="3"/>
  <c r="P27" i="3"/>
  <c r="O27" i="3"/>
  <c r="O19" i="3"/>
  <c r="P18" i="3"/>
  <c r="O18" i="3"/>
  <c r="I143" i="3"/>
  <c r="I142" i="3" s="1"/>
  <c r="I133" i="3"/>
  <c r="I126" i="3"/>
  <c r="I119" i="3"/>
  <c r="I116" i="3"/>
  <c r="I111" i="3"/>
  <c r="I103" i="3"/>
  <c r="I99" i="3"/>
  <c r="I90" i="3"/>
  <c r="I80" i="3"/>
  <c r="I75" i="3"/>
  <c r="I74" i="3" s="1"/>
  <c r="I68" i="3"/>
  <c r="I61" i="3"/>
  <c r="I53" i="3"/>
  <c r="I51" i="3" s="1"/>
  <c r="I43" i="3"/>
  <c r="I34" i="3"/>
  <c r="I26" i="3"/>
  <c r="I21" i="3"/>
  <c r="I15" i="3"/>
  <c r="M169" i="3"/>
  <c r="L169" i="3"/>
  <c r="K169" i="3"/>
  <c r="N164" i="3"/>
  <c r="O156" i="3"/>
  <c r="N156" i="3"/>
  <c r="M156" i="3"/>
  <c r="L156" i="3"/>
  <c r="P152" i="3"/>
  <c r="L151" i="3"/>
  <c r="L147" i="3"/>
  <c r="N147" i="3" s="1"/>
  <c r="N146" i="3" s="1"/>
  <c r="M146" i="3"/>
  <c r="L146" i="3"/>
  <c r="K146" i="3"/>
  <c r="J146" i="3"/>
  <c r="H146" i="3"/>
  <c r="L145" i="3"/>
  <c r="N145" i="3" s="1"/>
  <c r="L144" i="3"/>
  <c r="N144" i="3" s="1"/>
  <c r="M143" i="3"/>
  <c r="K143" i="3"/>
  <c r="K142" i="3" s="1"/>
  <c r="J143" i="3"/>
  <c r="J142" i="3" s="1"/>
  <c r="H143" i="3"/>
  <c r="L140" i="3"/>
  <c r="N140" i="3" s="1"/>
  <c r="L139" i="3"/>
  <c r="N139" i="3" s="1"/>
  <c r="M138" i="3"/>
  <c r="K138" i="3"/>
  <c r="J138" i="3"/>
  <c r="H138" i="3"/>
  <c r="L136" i="3"/>
  <c r="N136" i="3" s="1"/>
  <c r="L135" i="3"/>
  <c r="N135" i="3" s="1"/>
  <c r="N133" i="3"/>
  <c r="M133" i="3"/>
  <c r="L133" i="3"/>
  <c r="K133" i="3"/>
  <c r="K125" i="3" s="1"/>
  <c r="J133" i="3"/>
  <c r="H133" i="3"/>
  <c r="L130" i="3"/>
  <c r="N130" i="3" s="1"/>
  <c r="L129" i="3"/>
  <c r="L127" i="3"/>
  <c r="L126" i="3" s="1"/>
  <c r="N126" i="3"/>
  <c r="M126" i="3"/>
  <c r="K126" i="3"/>
  <c r="J126" i="3"/>
  <c r="H126" i="3"/>
  <c r="H125" i="3" s="1"/>
  <c r="L123" i="3"/>
  <c r="N123" i="3" s="1"/>
  <c r="L122" i="3"/>
  <c r="N122" i="3" s="1"/>
  <c r="N119" i="3"/>
  <c r="O119" i="3" s="1"/>
  <c r="M119" i="3"/>
  <c r="L119" i="3"/>
  <c r="K119" i="3"/>
  <c r="H119" i="3"/>
  <c r="O116" i="3"/>
  <c r="M116" i="3"/>
  <c r="L116" i="3"/>
  <c r="K116" i="3"/>
  <c r="H116" i="3"/>
  <c r="L114" i="3"/>
  <c r="N114" i="3" s="1"/>
  <c r="L113" i="3"/>
  <c r="N113" i="3" s="1"/>
  <c r="L112" i="3"/>
  <c r="N112" i="3" s="1"/>
  <c r="M111" i="3"/>
  <c r="K111" i="3"/>
  <c r="J111" i="3"/>
  <c r="H111" i="3"/>
  <c r="L110" i="3"/>
  <c r="N110" i="3" s="1"/>
  <c r="L109" i="3"/>
  <c r="N109" i="3" s="1"/>
  <c r="L108" i="3"/>
  <c r="N108" i="3" s="1"/>
  <c r="L107" i="3"/>
  <c r="N107" i="3" s="1"/>
  <c r="L106" i="3"/>
  <c r="N106" i="3" s="1"/>
  <c r="L105" i="3"/>
  <c r="N105" i="3" s="1"/>
  <c r="M103" i="3"/>
  <c r="K103" i="3"/>
  <c r="J103" i="3"/>
  <c r="H103" i="3"/>
  <c r="L102" i="3"/>
  <c r="N102" i="3" s="1"/>
  <c r="L101" i="3"/>
  <c r="N101" i="3" s="1"/>
  <c r="N99" i="3" s="1"/>
  <c r="M99" i="3"/>
  <c r="K99" i="3"/>
  <c r="H99" i="3"/>
  <c r="H98" i="3"/>
  <c r="H160" i="3" s="1"/>
  <c r="L95" i="3"/>
  <c r="N95" i="3" s="1"/>
  <c r="L94" i="3"/>
  <c r="N94" i="3" s="1"/>
  <c r="L93" i="3"/>
  <c r="N93" i="3" s="1"/>
  <c r="L91" i="3"/>
  <c r="N91" i="3" s="1"/>
  <c r="M90" i="3"/>
  <c r="K90" i="3"/>
  <c r="H90" i="3"/>
  <c r="N88" i="3"/>
  <c r="L87" i="3"/>
  <c r="N87" i="3" s="1"/>
  <c r="L86" i="3"/>
  <c r="N86" i="3" s="1"/>
  <c r="L85" i="3"/>
  <c r="N85" i="3" s="1"/>
  <c r="L84" i="3"/>
  <c r="N84" i="3" s="1"/>
  <c r="M80" i="3"/>
  <c r="L80" i="3"/>
  <c r="K80" i="3"/>
  <c r="H80" i="3"/>
  <c r="N75" i="3"/>
  <c r="O75" i="3" s="1"/>
  <c r="M75" i="3"/>
  <c r="M74" i="3" s="1"/>
  <c r="L75" i="3"/>
  <c r="L74" i="3" s="1"/>
  <c r="K75" i="3"/>
  <c r="K74" i="3" s="1"/>
  <c r="H75" i="3"/>
  <c r="H74" i="3"/>
  <c r="L72" i="3"/>
  <c r="N72" i="3" s="1"/>
  <c r="L71" i="3"/>
  <c r="N71" i="3" s="1"/>
  <c r="L70" i="3"/>
  <c r="N70" i="3" s="1"/>
  <c r="L69" i="3"/>
  <c r="N69" i="3" s="1"/>
  <c r="M68" i="3"/>
  <c r="K68" i="3"/>
  <c r="J68" i="3"/>
  <c r="H68" i="3"/>
  <c r="N67" i="3"/>
  <c r="L66" i="3"/>
  <c r="N66" i="3" s="1"/>
  <c r="L65" i="3"/>
  <c r="N65" i="3" s="1"/>
  <c r="N61" i="3" s="1"/>
  <c r="O61" i="3" s="1"/>
  <c r="L63" i="3"/>
  <c r="N63" i="3" s="1"/>
  <c r="M61" i="3"/>
  <c r="K61" i="3"/>
  <c r="K57" i="3" s="1"/>
  <c r="H61" i="3"/>
  <c r="H57" i="3" s="1"/>
  <c r="L55" i="3"/>
  <c r="N55" i="3" s="1"/>
  <c r="L54" i="3"/>
  <c r="N54" i="3" s="1"/>
  <c r="M53" i="3"/>
  <c r="K53" i="3"/>
  <c r="J53" i="3"/>
  <c r="H53" i="3"/>
  <c r="H51" i="3" s="1"/>
  <c r="M51" i="3"/>
  <c r="K51" i="3"/>
  <c r="L50" i="3"/>
  <c r="N50" i="3" s="1"/>
  <c r="N43" i="3" s="1"/>
  <c r="O43" i="3" s="1"/>
  <c r="M43" i="3"/>
  <c r="L43" i="3"/>
  <c r="K43" i="3"/>
  <c r="H43" i="3"/>
  <c r="K34" i="3"/>
  <c r="J34" i="3"/>
  <c r="H34" i="3"/>
  <c r="O26" i="3"/>
  <c r="M26" i="3"/>
  <c r="L26" i="3"/>
  <c r="K26" i="3"/>
  <c r="H26" i="3"/>
  <c r="L25" i="3"/>
  <c r="N25" i="3" s="1"/>
  <c r="L24" i="3"/>
  <c r="N24" i="3" s="1"/>
  <c r="L23" i="3"/>
  <c r="N23" i="3" s="1"/>
  <c r="K21" i="3"/>
  <c r="K156" i="3" s="1"/>
  <c r="J21" i="3"/>
  <c r="J14" i="3" s="1"/>
  <c r="H21" i="3"/>
  <c r="H156" i="3" s="1"/>
  <c r="L20" i="3"/>
  <c r="N20" i="3" s="1"/>
  <c r="N17" i="3"/>
  <c r="L16" i="3"/>
  <c r="N16" i="3" s="1"/>
  <c r="M15" i="3"/>
  <c r="L15" i="3"/>
  <c r="K15" i="3"/>
  <c r="K155" i="3" s="1"/>
  <c r="H15" i="3"/>
  <c r="H48" i="1"/>
  <c r="H42" i="1"/>
  <c r="L61" i="3" l="1"/>
  <c r="K98" i="3"/>
  <c r="K160" i="3" s="1"/>
  <c r="M98" i="3"/>
  <c r="M160" i="3" s="1"/>
  <c r="O99" i="3"/>
  <c r="H14" i="3"/>
  <c r="H170" i="3" s="1"/>
  <c r="M125" i="3"/>
  <c r="M26" i="1"/>
  <c r="J13" i="3"/>
  <c r="M18" i="1"/>
  <c r="K11" i="1"/>
  <c r="I20" i="1"/>
  <c r="I17" i="1" s="1"/>
  <c r="I16" i="1" s="1"/>
  <c r="I30" i="1" s="1"/>
  <c r="N74" i="3"/>
  <c r="O74" i="3" s="1"/>
  <c r="M14" i="3"/>
  <c r="M155" i="3" s="1"/>
  <c r="K115" i="3"/>
  <c r="K97" i="3" s="1"/>
  <c r="K41" i="3" s="1"/>
  <c r="M115" i="3"/>
  <c r="M97" i="3" s="1"/>
  <c r="N125" i="3"/>
  <c r="L125" i="3"/>
  <c r="P34" i="3"/>
  <c r="P51" i="3"/>
  <c r="P80" i="3"/>
  <c r="P99" i="3"/>
  <c r="P119" i="3"/>
  <c r="N143" i="3"/>
  <c r="N142" i="3" s="1"/>
  <c r="P15" i="3"/>
  <c r="P26" i="3"/>
  <c r="P43" i="3"/>
  <c r="P61" i="3"/>
  <c r="P74" i="3"/>
  <c r="P90" i="3"/>
  <c r="P116" i="3"/>
  <c r="O34" i="3"/>
  <c r="L111" i="3"/>
  <c r="M142" i="3"/>
  <c r="I125" i="3"/>
  <c r="P125" i="3" s="1"/>
  <c r="P75" i="3"/>
  <c r="M57" i="3"/>
  <c r="M42" i="3" s="1"/>
  <c r="N111" i="3"/>
  <c r="H115" i="3"/>
  <c r="I98" i="3"/>
  <c r="P98" i="3" s="1"/>
  <c r="K42" i="3"/>
  <c r="N68" i="3"/>
  <c r="L115" i="3"/>
  <c r="H142" i="3"/>
  <c r="H97" i="3"/>
  <c r="I160" i="3"/>
  <c r="P160" i="3" s="1"/>
  <c r="H42" i="3"/>
  <c r="L90" i="3"/>
  <c r="I57" i="3"/>
  <c r="P57" i="3" s="1"/>
  <c r="K13" i="3"/>
  <c r="L14" i="3"/>
  <c r="N15" i="3"/>
  <c r="O15" i="3" s="1"/>
  <c r="L68" i="3"/>
  <c r="N80" i="3"/>
  <c r="O80" i="3" s="1"/>
  <c r="L99" i="3"/>
  <c r="L103" i="3"/>
  <c r="N103" i="3"/>
  <c r="N98" i="3" s="1"/>
  <c r="N160" i="3" s="1"/>
  <c r="N115" i="3"/>
  <c r="N138" i="3"/>
  <c r="L143" i="3"/>
  <c r="L142" i="3" s="1"/>
  <c r="I14" i="3"/>
  <c r="P14" i="3" s="1"/>
  <c r="I115" i="3"/>
  <c r="H167" i="3"/>
  <c r="H168" i="3"/>
  <c r="H169" i="3" s="1"/>
  <c r="P156" i="3"/>
  <c r="N53" i="3"/>
  <c r="N51" i="3" s="1"/>
  <c r="O51" i="3" s="1"/>
  <c r="N90" i="3"/>
  <c r="O90" i="3" s="1"/>
  <c r="L53" i="3"/>
  <c r="L51" i="3" s="1"/>
  <c r="L138" i="3"/>
  <c r="N151" i="3"/>
  <c r="P151" i="3" s="1"/>
  <c r="H155" i="3"/>
  <c r="H171" i="3"/>
  <c r="H63" i="1"/>
  <c r="H47" i="1"/>
  <c r="H46" i="1"/>
  <c r="L42" i="3" l="1"/>
  <c r="I171" i="3"/>
  <c r="M13" i="3"/>
  <c r="L57" i="3"/>
  <c r="I167" i="3"/>
  <c r="I170" i="3"/>
  <c r="P170" i="3" s="1"/>
  <c r="H13" i="3"/>
  <c r="O160" i="3"/>
  <c r="N167" i="3"/>
  <c r="O167" i="3" s="1"/>
  <c r="P167" i="3"/>
  <c r="I68" i="1"/>
  <c r="I31" i="1"/>
  <c r="M11" i="1"/>
  <c r="M41" i="3"/>
  <c r="M40" i="3" s="1"/>
  <c r="M150" i="3" s="1"/>
  <c r="M153" i="3" s="1"/>
  <c r="N97" i="3"/>
  <c r="O97" i="3" s="1"/>
  <c r="N57" i="3"/>
  <c r="O57" i="3" s="1"/>
  <c r="I168" i="3"/>
  <c r="I169" i="3" s="1"/>
  <c r="N14" i="3"/>
  <c r="O98" i="3"/>
  <c r="O14" i="3"/>
  <c r="O125" i="3"/>
  <c r="I97" i="3"/>
  <c r="P97" i="3" s="1"/>
  <c r="P115" i="3"/>
  <c r="P171" i="3"/>
  <c r="O115" i="3"/>
  <c r="L98" i="3"/>
  <c r="L160" i="3" s="1"/>
  <c r="K158" i="3"/>
  <c r="K40" i="3"/>
  <c r="K150" i="3" s="1"/>
  <c r="H41" i="3"/>
  <c r="I13" i="3"/>
  <c r="P13" i="3" s="1"/>
  <c r="I155" i="3"/>
  <c r="P155" i="3" s="1"/>
  <c r="L155" i="3"/>
  <c r="L13" i="3"/>
  <c r="I42" i="3"/>
  <c r="P42" i="3" s="1"/>
  <c r="N168" i="3"/>
  <c r="N13" i="3"/>
  <c r="H65" i="1"/>
  <c r="G41" i="7"/>
  <c r="F41" i="7"/>
  <c r="E41" i="7"/>
  <c r="E43" i="7" s="1"/>
  <c r="D31" i="7"/>
  <c r="C31" i="7"/>
  <c r="D41" i="7"/>
  <c r="C41" i="7"/>
  <c r="E15" i="4"/>
  <c r="E14" i="4"/>
  <c r="O13" i="3" l="1"/>
  <c r="M158" i="3"/>
  <c r="O168" i="3"/>
  <c r="P168" i="3"/>
  <c r="N155" i="3"/>
  <c r="O155" i="3" s="1"/>
  <c r="I36" i="1"/>
  <c r="I37" i="1" s="1"/>
  <c r="N42" i="3"/>
  <c r="O42" i="3" s="1"/>
  <c r="N171" i="3"/>
  <c r="O171" i="3" s="1"/>
  <c r="N170" i="3"/>
  <c r="O170" i="3" s="1"/>
  <c r="L97" i="3"/>
  <c r="L41" i="3" s="1"/>
  <c r="L158" i="3" s="1"/>
  <c r="O169" i="3"/>
  <c r="P169" i="3"/>
  <c r="I41" i="3"/>
  <c r="P41" i="3" s="1"/>
  <c r="H158" i="3"/>
  <c r="H40" i="3"/>
  <c r="N41" i="3"/>
  <c r="D43" i="7"/>
  <c r="C43" i="7"/>
  <c r="D13" i="4"/>
  <c r="C13" i="4"/>
  <c r="G166" i="3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M27" i="1"/>
  <c r="H26" i="1"/>
  <c r="E13" i="4" l="1"/>
  <c r="I42" i="1"/>
  <c r="L40" i="3"/>
  <c r="L150" i="3" s="1"/>
  <c r="L153" i="3" s="1"/>
  <c r="O41" i="3"/>
  <c r="H150" i="3"/>
  <c r="I158" i="3"/>
  <c r="P158" i="3" s="1"/>
  <c r="I40" i="3"/>
  <c r="P40" i="3" s="1"/>
  <c r="N158" i="3"/>
  <c r="O158" i="3" s="1"/>
  <c r="N40" i="3"/>
  <c r="O40" i="3" s="1"/>
  <c r="K65" i="1"/>
  <c r="H21" i="1"/>
  <c r="M65" i="1" l="1"/>
  <c r="I150" i="3"/>
  <c r="N150" i="3"/>
  <c r="N153" i="3" s="1"/>
  <c r="H20" i="1"/>
  <c r="G65" i="1"/>
  <c r="G11" i="1"/>
  <c r="J11" i="1" s="1"/>
  <c r="O150" i="3" l="1"/>
  <c r="H17" i="1"/>
  <c r="H16" i="1" s="1"/>
  <c r="H66" i="1"/>
  <c r="N27" i="1" l="1"/>
  <c r="K63" i="1"/>
  <c r="N12" i="1"/>
  <c r="L63" i="1"/>
  <c r="N63" i="1" s="1"/>
  <c r="H11" i="1"/>
  <c r="G14" i="3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1" i="3" s="1"/>
  <c r="G42" i="3" s="1"/>
  <c r="G43" i="3" s="1"/>
  <c r="G44" i="3" s="1"/>
  <c r="G45" i="3" s="1"/>
  <c r="G46" i="3" s="1"/>
  <c r="G47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M63" i="1" l="1"/>
  <c r="L65" i="1"/>
  <c r="G72" i="3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1" i="3" s="1"/>
  <c r="G152" i="3" s="1"/>
  <c r="G153" i="3" s="1"/>
  <c r="G155" i="3" s="1"/>
  <c r="G156" i="3" s="1"/>
  <c r="G157" i="3" s="1"/>
  <c r="G158" i="3" s="1"/>
  <c r="G159" i="3" s="1"/>
  <c r="L11" i="1"/>
  <c r="N11" i="1" s="1"/>
  <c r="H30" i="1"/>
  <c r="H68" i="1"/>
  <c r="N65" i="1" l="1"/>
  <c r="H37" i="1"/>
  <c r="H36" i="1" s="1"/>
  <c r="H14" i="4" l="1"/>
  <c r="K21" i="1"/>
  <c r="M21" i="1" s="1"/>
  <c r="L66" i="1"/>
  <c r="L21" i="1"/>
  <c r="N21" i="1" s="1"/>
  <c r="G66" i="1"/>
  <c r="J66" i="1" s="1"/>
  <c r="G21" i="1"/>
  <c r="J21" i="1" s="1"/>
  <c r="K66" i="1"/>
  <c r="H15" i="4"/>
  <c r="G13" i="4"/>
  <c r="F13" i="4"/>
  <c r="M66" i="1" l="1"/>
  <c r="N66" i="1"/>
  <c r="H13" i="4"/>
  <c r="G63" i="1"/>
  <c r="G64" i="1"/>
  <c r="K20" i="1"/>
  <c r="M20" i="1" s="1"/>
  <c r="L20" i="1"/>
  <c r="G20" i="1"/>
  <c r="J20" i="1" s="1"/>
  <c r="F43" i="7"/>
  <c r="G43" i="7"/>
  <c r="K64" i="1"/>
  <c r="N20" i="1" l="1"/>
  <c r="M64" i="1"/>
  <c r="G17" i="1"/>
  <c r="J17" i="1" s="1"/>
  <c r="K17" i="1"/>
  <c r="L17" i="1"/>
  <c r="L64" i="1"/>
  <c r="N64" i="1" s="1"/>
  <c r="M17" i="1" l="1"/>
  <c r="K16" i="1"/>
  <c r="K30" i="1" s="1"/>
  <c r="N17" i="1"/>
  <c r="M16" i="1"/>
  <c r="L16" i="1"/>
  <c r="G16" i="1"/>
  <c r="J16" i="1" s="1"/>
  <c r="N16" i="1" l="1"/>
  <c r="K68" i="1"/>
  <c r="L68" i="1"/>
  <c r="L30" i="1"/>
  <c r="G68" i="1"/>
  <c r="G30" i="1"/>
  <c r="J30" i="1" s="1"/>
  <c r="M68" i="1" l="1"/>
  <c r="N68" i="1"/>
  <c r="M30" i="1"/>
  <c r="N30" i="1"/>
  <c r="K31" i="1"/>
  <c r="K37" i="1"/>
  <c r="L37" i="1"/>
  <c r="L31" i="1"/>
  <c r="L36" i="1" s="1"/>
  <c r="M31" i="1" l="1"/>
  <c r="N31" i="1"/>
  <c r="M37" i="1"/>
  <c r="N37" i="1"/>
  <c r="L44" i="1"/>
  <c r="K36" i="1"/>
  <c r="K42" i="1" s="1"/>
  <c r="G36" i="1"/>
  <c r="M36" i="1" l="1"/>
  <c r="N36" i="1"/>
  <c r="G42" i="1"/>
  <c r="M42" i="1" l="1"/>
  <c r="N42" i="1"/>
  <c r="K44" i="1"/>
  <c r="M44" i="1" l="1"/>
  <c r="N44" i="1"/>
  <c r="M46" i="1" l="1"/>
  <c r="N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 administratori + 1 director</t>
        </r>
      </text>
    </comment>
  </commentList>
</comments>
</file>

<file path=xl/sharedStrings.xml><?xml version="1.0" encoding="utf-8"?>
<sst xmlns="http://schemas.openxmlformats.org/spreadsheetml/2006/main" count="625" uniqueCount="439">
  <si>
    <t>INDICATORI</t>
  </si>
  <si>
    <t>Nr. rd.</t>
  </si>
  <si>
    <t>%</t>
  </si>
  <si>
    <t>I.</t>
  </si>
  <si>
    <t>VENITURI TOTALE (Rd.1=Rd.2+Rd.5)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</si>
  <si>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</si>
  <si>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</si>
  <si>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</si>
  <si>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</si>
  <si>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</si>
  <si>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</si>
  <si>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</si>
  <si>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CHELTUIELI TOTALE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</si>
  <si>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</si>
  <si>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</si>
  <si>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</si>
  <si>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</si>
  <si>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</si>
  <si>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</si>
  <si>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</si>
  <si>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</si>
  <si>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</si>
  <si>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</si>
  <si>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>ch. cu salariile</t>
  </si>
  <si>
    <t>C2</t>
  </si>
  <si>
    <t>bonusuri</t>
  </si>
  <si>
    <t>C3</t>
  </si>
  <si>
    <t>alte cheltuieli cu personalul, din care:</t>
  </si>
  <si>
    <t>cheltuieli cu plati compensatorii aferente disponibilizărilor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</si>
  <si>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</si>
  <si>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</si>
  <si>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</si>
  <si>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</si>
  <si>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</si>
  <si>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</si>
  <si>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</si>
  <si>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</si>
  <si>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</si>
  <si>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</si>
  <si>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</si>
  <si>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</si>
  <si>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</si>
  <si>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</si>
  <si>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</si>
  <si>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</si>
  <si>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NETA A PERIOADEI DE RAPORTARE (Rd. 26=Rd.20-Rd.21-Rd.22+Rd.23-Rd.24-Rd.25),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</si>
  <si>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</si>
  <si>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</si>
  <si>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</si>
  <si>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</si>
  <si>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Alte repartizări prevăzute de lege</t>
  </si>
  <si>
    <t>Profitul contabil rămas după deducerea sumelor de la Rd. 27, 28, 29, 30, 31 (Rd. 32= Rd.26-(Rd.27 la Rd. 31)&gt;= 0)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</si>
  <si>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</si>
  <si>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</si>
  <si>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</si>
  <si>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</si>
  <si>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c)</t>
  </si>
  <si>
    <t>- dividende cuvenite altor acționari</t>
  </si>
  <si>
    <t>Profitul nerepartizat pe destinațiile prevăzute la Rd.33 - Rd.34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</si>
  <si>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</si>
  <si>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</si>
  <si>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</si>
  <si>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</si>
  <si>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</si>
  <si>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</si>
  <si>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</si>
  <si>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</si>
  <si>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</si>
  <si>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</si>
  <si>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</si>
  <si>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</si>
  <si>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</si>
  <si>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</si>
  <si>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</si>
  <si>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</si>
  <si>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</si>
  <si>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</si>
  <si>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</si>
  <si>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</si>
  <si>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</si>
  <si>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Castigul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</si>
  <si>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</si>
  <si>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(Rd.2/Rd.51)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</si>
  <si>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</si>
  <si>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</si>
  <si>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Cheltuieli totale la 1000 lei venituri totale (Rd. 57= (Rd.6/Rd.1)x1000)</t>
  </si>
  <si>
    <t>Plăți restante</t>
  </si>
  <si>
    <t>Creanțe restante</t>
  </si>
  <si>
    <t>Aprobat</t>
  </si>
  <si>
    <t>7=6/5</t>
  </si>
  <si>
    <t>din vânzarea produselor</t>
  </si>
  <si>
    <t>a2)</t>
  </si>
  <si>
    <t>din servicii prestate</t>
  </si>
  <si>
    <t>a3)</t>
  </si>
  <si>
    <t>a4)</t>
  </si>
  <si>
    <t>alte venituri</t>
  </si>
  <si>
    <t>din vânzarea mărfurilor</t>
  </si>
  <si>
    <t>c2</t>
  </si>
  <si>
    <t>f)</t>
  </si>
  <si>
    <t>f2)</t>
  </si>
  <si>
    <t>f3)</t>
  </si>
  <si>
    <t>f4)</t>
  </si>
  <si>
    <t>din valorificarea certificatelor CO2</t>
  </si>
  <si>
    <t>din imobilizări financiare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</si>
  <si>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</si>
  <si>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</si>
  <si>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</si>
  <si>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</si>
  <si>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</si>
  <si>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</si>
  <si>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</si>
  <si>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</si>
  <si>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</si>
  <si>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</si>
  <si>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mărfurile</t>
  </si>
  <si>
    <t>A2</t>
  </si>
  <si>
    <t>prime de asigurare</t>
  </si>
  <si>
    <t>A3</t>
  </si>
  <si>
    <t>cheltuieli cu colaboratorii</t>
  </si>
  <si>
    <t>c1)</t>
  </si>
  <si>
    <t>cheltuieli de protocol, din care:</t>
  </si>
  <si>
    <t>c2)</t>
  </si>
  <si>
    <t>d1)</t>
  </si>
  <si>
    <t>d2)</t>
  </si>
  <si>
    <t>d3)</t>
  </si>
  <si>
    <t>g)</t>
  </si>
  <si>
    <t>h)</t>
  </si>
  <si>
    <t>i)</t>
  </si>
  <si>
    <t>i1)</t>
  </si>
  <si>
    <t>i2)</t>
  </si>
  <si>
    <t>i3)</t>
  </si>
  <si>
    <t>cheltuieli cu pregătirea profesională</t>
  </si>
  <si>
    <t>i4)</t>
  </si>
  <si>
    <t>i5)</t>
  </si>
  <si>
    <t>i6)</t>
  </si>
  <si>
    <t>i7)</t>
  </si>
  <si>
    <t>ch. cu taxa pt. activitatea de exploatare a resurselor minerale</t>
  </si>
  <si>
    <t>ch. cu taxa de autorizare</t>
  </si>
  <si>
    <t>ch. cu taxa de mediu</t>
  </si>
  <si>
    <t>a) salarii de bază</t>
  </si>
  <si>
    <t>b) tichete de masă;</t>
  </si>
  <si>
    <t>e) alte cheltuieli conform CCM.</t>
  </si>
  <si>
    <t>a) pentru directori/directorat</t>
  </si>
  <si>
    <t>- către bugetul general consolidat</t>
  </si>
  <si>
    <t>cheltuieli privind activele imobilizate</t>
  </si>
  <si>
    <t>f1)</t>
  </si>
  <si>
    <t>f1.1)</t>
  </si>
  <si>
    <t>f1.2)</t>
  </si>
  <si>
    <t>f2.1)</t>
  </si>
  <si>
    <t>a1)</t>
  </si>
  <si>
    <t>aferente creditelor pentru activitatea curentă</t>
  </si>
  <si>
    <t>alte cheltuieli financiare</t>
  </si>
  <si>
    <t>venituri neimpozabile</t>
  </si>
  <si>
    <t>B</t>
  </si>
  <si>
    <t>Gradul de realizare a veniturilor totale</t>
  </si>
  <si>
    <t>Nr. crt.</t>
  </si>
  <si>
    <t>Realizat</t>
  </si>
  <si>
    <t>Data finalizării investiției</t>
  </si>
  <si>
    <t>Valoare</t>
  </si>
  <si>
    <t>An N+1</t>
  </si>
  <si>
    <t>An N+2</t>
  </si>
  <si>
    <t>I</t>
  </si>
  <si>
    <t>Surse proprii, din care:</t>
  </si>
  <si>
    <t>a) amortizare</t>
  </si>
  <si>
    <t>b) profit</t>
  </si>
  <si>
    <t>Credite bancare, din care:</t>
  </si>
  <si>
    <t>a) interne</t>
  </si>
  <si>
    <t>b) externe</t>
  </si>
  <si>
    <t>Alte surse, din care:</t>
  </si>
  <si>
    <t>- (denumire sursă)</t>
  </si>
  <si>
    <t>CHELTUIELI PENTRU INVESTIȚII, din care:</t>
  </si>
  <si>
    <t>Investiții în curs, din care:</t>
  </si>
  <si>
    <t>a) pentru bunurile proprietatea privată a operatorului economic:</t>
  </si>
  <si>
    <t>- (denumire obiectiv)</t>
  </si>
  <si>
    <t>b) pentru bunurile de natura domeniului public al statului sau al unității administrativ-teritoriale:</t>
  </si>
  <si>
    <t>c) pentru bunurile de natura domeniului privat al statului sau al unității administrativ-teritoriale:</t>
  </si>
  <si>
    <t>d) pentru bunurile luate în concesiune, închiriate sau în locație de gestiune, exclusiv cele din domeniul public sau privat al statului sau al unității administrativ-teritoriale:</t>
  </si>
  <si>
    <t>Investiții noi, din care:</t>
  </si>
  <si>
    <t>Investiții efectuate la imobilizările corporale existente (modernizări), din care:</t>
  </si>
  <si>
    <t>b) pentru bunurile de natura domeniului public al statului sau al unității administrative-teritoriale:</t>
  </si>
  <si>
    <t>Rambursări de rate aferente creditelor pentru investiții, din care:</t>
  </si>
  <si>
    <t>Programul de investitii, dotari si surse de finantare</t>
  </si>
  <si>
    <t>Director general</t>
  </si>
  <si>
    <t>Manager financiar</t>
  </si>
  <si>
    <t>miilei</t>
  </si>
  <si>
    <t>Nr. rd</t>
  </si>
  <si>
    <t>din redevenţe şi chirii</t>
  </si>
  <si>
    <t>c1</t>
  </si>
  <si>
    <t>subvenţii, cf. prevederilor legale în vigoare</t>
  </si>
  <si>
    <t>din producţia de imobilizări</t>
  </si>
  <si>
    <t>venituri aferente costului producţiei în curs de execuţie</t>
  </si>
  <si>
    <t>alte venituri din exploatare (Rd.15+Rd.16+Rd.19+Rd.20+Rd.21), din care:</t>
  </si>
  <si>
    <t>din amenzi şi penalităţi</t>
  </si>
  <si>
    <t>active corporale</t>
  </si>
  <si>
    <t>active necorporale</t>
  </si>
  <si>
    <t>din subvenţii pentru investiţii</t>
  </si>
  <si>
    <t>f5)</t>
  </si>
  <si>
    <t>din investiţii financiare</t>
  </si>
  <si>
    <t>din diferenţe de curs</t>
  </si>
  <si>
    <t>cheltuieli privind energia şi apa</t>
  </si>
  <si>
    <t>cheltuieli cu întreţinerea şi reparaţiile</t>
  </si>
  <si>
    <t>catre operatori cu capital integral/majoritar de stat</t>
  </si>
  <si>
    <t>catre operatori cu capital privat</t>
  </si>
  <si>
    <t>cheltuieli privind comisioanele şi onorariul,din care:</t>
  </si>
  <si>
    <t>cheltuieli privind consultanţa juridică</t>
  </si>
  <si>
    <t>tichete cadou potrivit Legii nr. 193/2006, cu modificările ulterioare</t>
  </si>
  <si>
    <t>cheltuieli de reclamă şi publicitate, din care:</t>
  </si>
  <si>
    <t>tichete cadou ptr. Cheltuieli de reclama si publicitate, potrivit Legii nr. 193/2006, cu  modificările ulterioare</t>
  </si>
  <si>
    <t>cheltuieli cu transportul de bunuri şi persoane</t>
  </si>
  <si>
    <t>cheltuieli de deplasare, detaşare, transfer,din care:</t>
  </si>
  <si>
    <t>- internă</t>
  </si>
  <si>
    <t>- externă</t>
  </si>
  <si>
    <t>cheltuieli poştale şi taxe de telecomunicaţii</t>
  </si>
  <si>
    <t>cheltuieli cu serviciile bancare şi asimilate</t>
  </si>
  <si>
    <t>alte cheltuieli cu serviciile executate de terţi, din care:</t>
  </si>
  <si>
    <t>cheltuieli cu reevaluarea imobilizărilor corporale şi necorporale, din care:</t>
  </si>
  <si>
    <t>- aferente bunurilor de natura domeniului  public</t>
  </si>
  <si>
    <t>cheltuieli cu prestaţiile efectuate de filiale</t>
  </si>
  <si>
    <t>cheltuieli privind recrutarea şi plasarea personalului de conducere conform OUG nr. 109/2011</t>
  </si>
  <si>
    <t>cheltuieli cu anunţurile privind licitaţiile  şi alte anunţuri</t>
  </si>
  <si>
    <t>ch. cu redevenţa pentru concesionarea bunurilor publice şi resurse minerale</t>
  </si>
  <si>
    <t>ch. cu taxa de licenţă</t>
  </si>
  <si>
    <t>cheltuieli cu alte taxe şi impozite</t>
  </si>
  <si>
    <t>b) sporuri, prime şi alte bonificaţii aferente  salariului de bază (cf. CCM)</t>
  </si>
  <si>
    <t>c) alte bonificaţii (conform CCM)</t>
  </si>
  <si>
    <t>tichete de creşă, cf. Legii nr. 193/2006,  cu modificările ulterioare</t>
  </si>
  <si>
    <t>tichete cadou pt. cheltuieli sociale potrivit Legii nr. 193/2006, cu modificările ulterioare;</t>
  </si>
  <si>
    <t>c) tichete de vacanţă;</t>
  </si>
  <si>
    <t>d) ch. privind participarea salariaţilor la  profitul obţinut în anul precedent</t>
  </si>
  <si>
    <t>a) ch. cu plăţile compensatorii aferente disponibilizărilor de personal</t>
  </si>
  <si>
    <t>b) ch. cu drepturile salariale cuvenite în baza   unor hotărâri judecătoreşti</t>
  </si>
  <si>
    <t>c) ch. de natură salarială aferente restructurării, privatizării, administrator special, alte  comisii şi comitete</t>
  </si>
  <si>
    <t>componenta fixa</t>
  </si>
  <si>
    <t>componenta variabila</t>
  </si>
  <si>
    <t>b) pentru consiliul de administratie/ consiliul de supraveghere</t>
  </si>
  <si>
    <t>d) pentru alte comisii şi comitete constituite potrivit legii</t>
  </si>
  <si>
    <t>D</t>
  </si>
  <si>
    <t>- către alţi creditori</t>
  </si>
  <si>
    <t>cheltuieli aferente transferurilor pentru plata   personalului</t>
  </si>
  <si>
    <t>ch. cu amortizarea imobilizărilor corporale şi   necorporale</t>
  </si>
  <si>
    <t>cheltuieli privind ajustările şi provizioanele</t>
  </si>
  <si>
    <t>provizioane privind participarea la profit a salariatilor</t>
  </si>
  <si>
    <t>provizioane in legatura cu contractul de mandat</t>
  </si>
  <si>
    <t>venituri din provizioane şi ajustări pentru depreciere sau pierderi de valoare,din care:</t>
  </si>
  <si>
    <t>din participarea salariatilor la profit</t>
  </si>
  <si>
    <t>din deprecierea mobilizarilor corporale şi a activelor circulante</t>
  </si>
  <si>
    <t>venituri din alte provizioane</t>
  </si>
  <si>
    <t>aferente creditelor pentru investiţii</t>
  </si>
  <si>
    <t xml:space="preserve"> pentru activitatea  curentă</t>
  </si>
  <si>
    <t>cheltuieli nedeductibile fiscal</t>
  </si>
  <si>
    <t>IMPOZIT PE PROFIT</t>
  </si>
  <si>
    <t>de la alte entitati</t>
  </si>
  <si>
    <t>Venituri din exploatare</t>
  </si>
  <si>
    <t>Nr.crt</t>
  </si>
  <si>
    <t>Masuri</t>
  </si>
  <si>
    <t xml:space="preserve">Realizat </t>
  </si>
  <si>
    <t>A. Masuri de imbunatatire a</t>
  </si>
  <si>
    <t>rezultatului brut</t>
  </si>
  <si>
    <t>Intarirea disciplinei finaciare pentru a nu inregistra</t>
  </si>
  <si>
    <t>Total</t>
  </si>
  <si>
    <t>B. Cauze care diminueaza masurile de la A</t>
  </si>
  <si>
    <t>Pct.I.</t>
  </si>
  <si>
    <t>Pct.II</t>
  </si>
  <si>
    <t>Pct.III</t>
  </si>
  <si>
    <t>TOTAL GENERAL ( Pct.I.+Pct.II )</t>
  </si>
  <si>
    <t xml:space="preserve">                                       la SC SALA POLIVALENTA SA  Cluj Napoca</t>
  </si>
  <si>
    <t xml:space="preserve">                                  la SC SALA POLIVALENTA SA  Cluj Napoca</t>
  </si>
  <si>
    <t xml:space="preserve">Realizarea veniturilor din activitatea de exploatare </t>
  </si>
  <si>
    <t xml:space="preserve">ca urmare a aplicarii masurilor de protectie si a </t>
  </si>
  <si>
    <t>eliminarii treptate a efectelor produse de pandemie</t>
  </si>
  <si>
    <t xml:space="preserve">Masuri continue de conservare, mentinere in buna </t>
  </si>
  <si>
    <t xml:space="preserve">stare si utilizarea eficienta a resurselor societatii </t>
  </si>
  <si>
    <t>( resurse umane, materiale si financiare)</t>
  </si>
  <si>
    <t>Promovarea continua a imaginii societatii,</t>
  </si>
  <si>
    <t xml:space="preserve">mentinerea relatiilor cu clientii vechi, comunicarea </t>
  </si>
  <si>
    <t xml:space="preserve">si gasirea de solutii pentru organizarea de </t>
  </si>
  <si>
    <t xml:space="preserve">Mentinerea cheltuielilor de functionare la un nivel </t>
  </si>
  <si>
    <t>scazut</t>
  </si>
  <si>
    <t>creantele</t>
  </si>
  <si>
    <t xml:space="preserve">plati restante si pentru a incasa la termen toate </t>
  </si>
  <si>
    <t xml:space="preserve">Impreviziunea evolutiei situatiei economice si </t>
  </si>
  <si>
    <t xml:space="preserve">evenimente in contextul actual, in scopul </t>
  </si>
  <si>
    <t>realizarii de profit</t>
  </si>
  <si>
    <t>Estimări an 2023</t>
  </si>
  <si>
    <t>Rusu Ionut</t>
  </si>
  <si>
    <t xml:space="preserve"> Tudor Aurica</t>
  </si>
  <si>
    <t>Prevederi an  2020</t>
  </si>
  <si>
    <t>Trim.I</t>
  </si>
  <si>
    <t>Trim.II</t>
  </si>
  <si>
    <t>Trim.III</t>
  </si>
  <si>
    <t>An</t>
  </si>
  <si>
    <t>Propunere</t>
  </si>
  <si>
    <t xml:space="preserve">  </t>
  </si>
  <si>
    <t xml:space="preserve">      </t>
  </si>
  <si>
    <t xml:space="preserve">a)      </t>
  </si>
  <si>
    <t xml:space="preserve">    </t>
  </si>
  <si>
    <t xml:space="preserve">b)  </t>
  </si>
  <si>
    <t xml:space="preserve">c)  </t>
  </si>
  <si>
    <t xml:space="preserve">       </t>
  </si>
  <si>
    <t xml:space="preserve">Venituri totale din  exploatare, din care:  (Rd. 2)  </t>
  </si>
  <si>
    <t xml:space="preserve"> venituri din subventii si transferuri</t>
  </si>
  <si>
    <t xml:space="preserve">b)              </t>
  </si>
  <si>
    <t>alte venituri care nu se iau in calcul la determinarea productivitatii muncii cf Legii anuale a bugetului de stat</t>
  </si>
  <si>
    <t>alte chelt de exploatare care nu se iau in calcul la determinarea rezultatului brut realizat in anul precedent cf Legii anuale a bugetului de stat</t>
  </si>
  <si>
    <t xml:space="preserve">a)  </t>
  </si>
  <si>
    <t xml:space="preserve">Nr. de personal  prognozat la finele  anului  </t>
  </si>
  <si>
    <t xml:space="preserve">Nr. mediu de salariaţi  </t>
  </si>
  <si>
    <t xml:space="preserve">a)                  </t>
  </si>
  <si>
    <t>x</t>
  </si>
  <si>
    <t xml:space="preserve"> x                  </t>
  </si>
  <si>
    <t xml:space="preserve">b)                  </t>
  </si>
  <si>
    <t xml:space="preserve">Câştigul mediu  lunar pe salariat  (lei/persoană)  determinat pe baza  cheltuielilor de  natură salarială,  recalculat cf.  Legii anuale a  bugetului de stat  </t>
  </si>
  <si>
    <t xml:space="preserve">a)            </t>
  </si>
  <si>
    <t xml:space="preserve"> x            </t>
  </si>
  <si>
    <t xml:space="preserve">b)             </t>
  </si>
  <si>
    <t xml:space="preserve">Productivitatea  muncii în unităţi  valorice pe total  personal mediu  recalculată cf.  Legii anuale a  bugetului de stat </t>
  </si>
  <si>
    <t xml:space="preserve"> x             </t>
  </si>
  <si>
    <t xml:space="preserve">c)             </t>
  </si>
  <si>
    <t xml:space="preserve">c1)       </t>
  </si>
  <si>
    <t xml:space="preserve">Elemente de calcul  al productivităţii  muncii în unităţi  fizice, din care  </t>
  </si>
  <si>
    <t>cantitatea de produse finite</t>
  </si>
  <si>
    <t>pret mediu</t>
  </si>
  <si>
    <t>valoare</t>
  </si>
  <si>
    <t xml:space="preserve">Plăţi restante  </t>
  </si>
  <si>
    <t xml:space="preserve">Creanţe restante,  din care:  </t>
  </si>
  <si>
    <t xml:space="preserve">  de la operatori cu capital integral sau majoritar de stat</t>
  </si>
  <si>
    <t xml:space="preserve">  de la operatori cu capital privat</t>
  </si>
  <si>
    <t xml:space="preserve">  de la bugetul statului</t>
  </si>
  <si>
    <t xml:space="preserve">  de la bugetul local</t>
  </si>
  <si>
    <t xml:space="preserve">Credite pentru  finanţarea activităţii  curente (soldul rămas  de rambursat) </t>
  </si>
  <si>
    <t>Redistribuiri/distribuiri totale cf OUG  nr 29/2017din :</t>
  </si>
  <si>
    <t>alte rezerve</t>
  </si>
  <si>
    <t>rezultatul reportat</t>
  </si>
  <si>
    <t>ch. de sponsorizare in domeniul medical si sanatate</t>
  </si>
  <si>
    <t>pentru cluburile sportive</t>
  </si>
  <si>
    <t>ch.de sponsorizare pentru alte actiuni si activitati</t>
  </si>
  <si>
    <t>cheltuieli de asigurare si paza</t>
  </si>
  <si>
    <t>a) cheltuieli sociale prevăzute de art. 25 din   Legea nr. 227/2015 privind Codul fiscal, cu modificările şi completările ulterioare, din care:</t>
  </si>
  <si>
    <t>tichete cadou ptr. campanii de marketing, studiul pieţei, promovarea pe pieţe existente sau noi,legea 163/2006 cu modificările ulterioare</t>
  </si>
  <si>
    <t>ch. de promovare a produselor</t>
  </si>
  <si>
    <t>ch. de sponsorizare in domeniile educatiei, invatamant, social si sport,din care:</t>
  </si>
  <si>
    <t>cheltuieli privind întreţinerea şi funcţionarea tehnicii calcul</t>
  </si>
  <si>
    <t>Cheltuieli cu contributiile datorate de angajator</t>
  </si>
  <si>
    <t>cheltuieli privind dobânzile (Rd.134+Rd.135), din care:</t>
  </si>
  <si>
    <t>4=3/2</t>
  </si>
  <si>
    <t>CONSILIUL LOCAL AL MUNICIPIULUI CLUJ-NAPOCA</t>
  </si>
  <si>
    <t>alte cheltuieli  cu serviciile executate de terți ( paza, curatenia, asis.tehnica, mentenanta verificari metrologice etc )</t>
  </si>
  <si>
    <t>Realizat an 2021</t>
  </si>
  <si>
    <t>Estimări an 2024</t>
  </si>
  <si>
    <t>j)</t>
  </si>
  <si>
    <t>C</t>
  </si>
  <si>
    <t>c) pentru cenzori</t>
  </si>
  <si>
    <t>147a)</t>
  </si>
  <si>
    <t>147b)</t>
  </si>
  <si>
    <t>147c)</t>
  </si>
  <si>
    <t>VENITURI TOTALE (Rd.1=Rd.2+Rd.22)</t>
  </si>
  <si>
    <t>Venituri din exploatare                                         (Rd.2=Rd.3+Rd.8+Rd.9+Rd.12+Rd.13+Rd.14), din care:</t>
  </si>
  <si>
    <t>din producţia vândută (Rd.3=Rd.4+Rd.5+Rd.6+Rd.7), din care:</t>
  </si>
  <si>
    <t>din subvenţii şi transferuri de exploatare aferente cifrei de afaceri nete (Rd.9=Rd.10+Rd.11), din care:</t>
  </si>
  <si>
    <t>din vânzarea activelor şi alte operaţii de  capital (Rd16= Rd.17+Rd.18), din care:</t>
  </si>
  <si>
    <t>Venituri financiare (Rd.22=Rd.23+Rd.24+Rd.25+Rd.26+Rd.27), din care:</t>
  </si>
  <si>
    <t>CHELTUIELI TOTALE (Rd.28=Rd.29+Rd.130)</t>
  </si>
  <si>
    <t>Cheltuieli de exploatare (Rd.29=Rd.30+Rd.78+Rd.85+Rd.113), din care:</t>
  </si>
  <si>
    <t>A. Cheltuieli cu bunuri şi servicii (Rd.30=Rd.31+Rd.39+Rd.45), din care:</t>
  </si>
  <si>
    <t>Cheltuieli privind stocurile (Rd.31=Rd.32+Rd.33+Rd.36+Rd.37+Rd.38), din care</t>
  </si>
  <si>
    <t>Cheltuieli privind serviciile executate de terţi  (Rd.39=Rd.40+Rd.41+Rd.44), din care:</t>
  </si>
  <si>
    <t>cheltuieli privind chiriile (Rd.41=Rd.42+Rd.43) din  care:</t>
  </si>
  <si>
    <t>Cheltuieli cu alte servicii executate de terţi (Rd.45=Rd.46+Rd.47+Rd. 49 +Rd.56+Rd.61+Rd.62+Rd.66+Rd.67+Rd.68+Rd.77), din care:</t>
  </si>
  <si>
    <t>cheltuieli de protocol, reclamă şi publicitate (Rd.51+Rd.53), din care:</t>
  </si>
  <si>
    <t>Cheltuieli cu sponsorizarea,potrivit O.U.G.nr.2/2015(Rd.56=Rd.57+Rd.58+Rd.60), din care:</t>
  </si>
  <si>
    <t>- cheltuieli cu diurna (Rd.64+Rd.65), din care:</t>
  </si>
  <si>
    <t>B Cheltuieli cu impozite, taxe şi vărsăminte asimilate (Rd.78=Rd.79+Rd.80+Rd.81+Rd.82+Rd.83+Rd.84), din care:</t>
  </si>
  <si>
    <t>Cheltuieli cu personalul  (Rd.85=Rd.86+Rd.99+Rd.103+Rd.112), din care:</t>
  </si>
  <si>
    <t>Cheltuieli de natură salarială (Rd.87+Rd.91)</t>
  </si>
  <si>
    <t>Cheltuieli cu salariile (Rd.87=Rd.88+Rd.89+Rd.90), din care:</t>
  </si>
  <si>
    <t>Bonusuri (Rd.91=Rd.92+Rd.95+Rd.96+Rd.97+Rd.98), din care:</t>
  </si>
  <si>
    <t>Alte cheltuieli cu personalul (Rd.99=Rd.100+Rd.101+Rd.102), din care:</t>
  </si>
  <si>
    <t>Cheltuieli aferente contractului de mandat şi a unor organe de conducere şi control, comisii şi  comitete (Rd.103=Rd.104+Rd.107+Rd.110+Rd.111), din care:</t>
  </si>
  <si>
    <t>Alte cheltuieli de exploatare  (Rd.113=Rd.114+Rd.117+Rd.118+Rd.119+Rd.120+Rd.121),din care:</t>
  </si>
  <si>
    <t>cheltuieli cu majorări şi penalităţi (Rd.115+Rd.116), din care:</t>
  </si>
  <si>
    <t>ajustări şi deprecieri pentru pierdere de valoare şi provizioane (Rd.121=Rd.122-Rd.125), din care:</t>
  </si>
  <si>
    <t>din anularea provizioanelor  (Rd.126=Rd.127+Rd.128+Rd.129), din care:</t>
  </si>
  <si>
    <t>Cheltuieli financiare (Rd.130=Rd.131+Rd.134+Rd.137), din care:</t>
  </si>
  <si>
    <t>REZULTATUL BRUT (profit/pierdere) (Rd.1-Rd.28)</t>
  </si>
  <si>
    <t>Cheltuieli totale din exploatare,din care Rd 29</t>
  </si>
  <si>
    <t xml:space="preserve">Cheltuieli de  natură salarială  (Rd. 86), din care:**)  </t>
  </si>
  <si>
    <t>Câştigul mediu  lunar pe salariat  (lei/persoană)  determinat pe baza  cheltuielilor de  natură salarială  (Rd. 147/Rd.149)/12*1000</t>
  </si>
  <si>
    <t>Câştigul mediu  lunar pe salariat  (lei/persoană)  determinat pe baza  cheltuielilor de  natură salarială,  calculat pe baza OG 26/2013(Rd.147-Rd.92*-Rd.97)/Rd.149/12*1000</t>
  </si>
  <si>
    <t xml:space="preserve">Productivitatea  muncii în unităţi  valorice pe total  personal mediu (mii  lei/persoană) (Rd.  2/Rd. 149)  </t>
  </si>
  <si>
    <t>Productivitatea  muncii în unităţi  fizice pe total  personal mediu  (cantitate produse  finite/persoană)  W = QPF/Rd. 149</t>
  </si>
  <si>
    <t>pondere in veniturile totale de exploatare=Rd.157/Rd.2</t>
  </si>
  <si>
    <t>cheltuieli din diferenţe de curs valutar, din care:</t>
  </si>
  <si>
    <t>Prevederi an  2021</t>
  </si>
  <si>
    <t>Venituri totale  (rd.1+rd.2), din care:</t>
  </si>
  <si>
    <t>An precedent 2021</t>
  </si>
  <si>
    <t>An curent 2022</t>
  </si>
  <si>
    <t>An 2023</t>
  </si>
  <si>
    <t>An 2024</t>
  </si>
  <si>
    <t>23.11.2021</t>
  </si>
  <si>
    <t xml:space="preserve">Motivarea si fidelizarea personalului existent </t>
  </si>
  <si>
    <t>prin actualizarea drepturilor salariale proportional</t>
  </si>
  <si>
    <t>cu volumul si responsabilitatea muncii</t>
  </si>
  <si>
    <t>Modernizare sistem automat de parcare</t>
  </si>
  <si>
    <t>147d)</t>
  </si>
  <si>
    <t>L.153 art.15 ( 10% spor CFP)</t>
  </si>
  <si>
    <t>si inflatie</t>
  </si>
  <si>
    <t xml:space="preserve">sociale la nivel national si mondial, riscul </t>
  </si>
  <si>
    <t>intreruperilor in activitatea de exploatare</t>
  </si>
  <si>
    <t>Inflatia si riscul transmiterii scumpirii produselor</t>
  </si>
  <si>
    <t>energetice la toate produsele de pe rafturi, riscul</t>
  </si>
  <si>
    <t>spiralei inflationiste de tip salarii-preturi</t>
  </si>
  <si>
    <t>L.317/2021 art.48 (4) lit.a) (indicele mediu de crestere a preturilor prognozat pe an 2022)</t>
  </si>
  <si>
    <t>L.317/2021 art.48 (4) lit.b), L.1071/2021 (salar minim brut garantat)</t>
  </si>
  <si>
    <t>L.317/2021 art.48 (4) lit.c) (reintregire salarii in 2022)</t>
  </si>
  <si>
    <t>Anexa 4 la Hotărârea nr. …… /2022</t>
  </si>
  <si>
    <t xml:space="preserve">                RECTIFICARE  BUGET DE VENITURI SI CHELTUIELI  PE ANUL 2022</t>
  </si>
  <si>
    <t>Anexa 3 la Hotărârea nr. ……... /2022</t>
  </si>
  <si>
    <t xml:space="preserve">                   RECTIFICARE  BUGET DE VENITURI SI CHELTUIELI  PE ANUL 2022</t>
  </si>
  <si>
    <t>Anexa 1 la Hotărârea nr. ………. /2022</t>
  </si>
  <si>
    <t>Propunere rectificare an 2022</t>
  </si>
  <si>
    <t>7a</t>
  </si>
  <si>
    <t>7b</t>
  </si>
  <si>
    <t>7c</t>
  </si>
  <si>
    <t>8=7/5</t>
  </si>
  <si>
    <t>9=5/4</t>
  </si>
  <si>
    <t>RECTIFICARE  BUGET DE VENITURI SI CHELTUIELI  PE ANUL 2022</t>
  </si>
  <si>
    <t xml:space="preserve">                                                        DETALIEREA INDICATORILOR ECONOMICO-FINANCIARI PREVAZUTI </t>
  </si>
  <si>
    <t xml:space="preserve">                 IN BUGETUL DE VENITURI  SI CHELTUIELI </t>
  </si>
  <si>
    <t>Anexa 2 la Hotărârea nr. ………….../2022</t>
  </si>
  <si>
    <t>Propunere rectificare</t>
  </si>
  <si>
    <t>7=6/4</t>
  </si>
  <si>
    <t>10=8/6</t>
  </si>
  <si>
    <t>11=9/8</t>
  </si>
  <si>
    <t xml:space="preserve">                              RECTIFICARE BUGET DE VENITURI SI CHELTUIELI  PE ANUL 2022</t>
  </si>
  <si>
    <t xml:space="preserve">                                        MASURI DE IMBUNATATIRE A REZULTATULUI BRUT</t>
  </si>
  <si>
    <t>Anexa 5 la Hotărârea nr. ………. /2022</t>
  </si>
  <si>
    <t xml:space="preserve">Cresterea cheltuielilor cu utilitatile consumate, datorita cresterii pretului unitar </t>
  </si>
  <si>
    <t>Dotări (alte achiziții de imobilizări corporale)-birotica,mas.curatat,kit echipament baschet</t>
  </si>
  <si>
    <t>SC SALA POLIVALENTA SA - BT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</si>
</sst>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rgb="FF1D2228"/>
      <name val="Calibri"/>
      <family val="2"/>
    </font>
    <font>
      <sz val="11"/>
      <color rgb="FF444444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2">
    <xf numFmtId="0" fontId="0" fillId="0" borderId="0" xfId="0"/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" fillId="0" borderId="0" xfId="0" applyFont="1"/>
    <xf numFmtId="0" fontId="4" fillId="0" borderId="0" xfId="1" applyFont="1"/>
    <xf numFmtId="1" fontId="4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0" applyFont="1"/>
    <xf numFmtId="0" fontId="7" fillId="0" borderId="0" xfId="1" applyFont="1"/>
    <xf numFmtId="1" fontId="7" fillId="0" borderId="0" xfId="1" applyNumberFormat="1" applyFont="1"/>
    <xf numFmtId="0" fontId="4" fillId="0" borderId="0" xfId="1" applyFont="1" applyAlignment="1">
      <alignment horizontal="center" wrapText="1"/>
    </xf>
    <xf numFmtId="0" fontId="7" fillId="0" borderId="0" xfId="2" applyFont="1"/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10" fillId="0" borderId="14" xfId="2" applyFont="1" applyBorder="1" applyAlignment="1">
      <alignment horizontal="center"/>
    </xf>
    <xf numFmtId="1" fontId="10" fillId="0" borderId="14" xfId="2" applyNumberFormat="1" applyFont="1" applyBorder="1" applyAlignment="1">
      <alignment horizontal="center" wrapText="1"/>
    </xf>
    <xf numFmtId="1" fontId="10" fillId="0" borderId="14" xfId="2" applyNumberFormat="1" applyFont="1" applyBorder="1" applyAlignment="1">
      <alignment horizontal="center"/>
    </xf>
    <xf numFmtId="0" fontId="11" fillId="0" borderId="0" xfId="0" applyFont="1"/>
    <xf numFmtId="0" fontId="12" fillId="0" borderId="0" xfId="1" applyFont="1" applyAlignment="1">
      <alignment horizontal="center"/>
    </xf>
    <xf numFmtId="1" fontId="12" fillId="0" borderId="0" xfId="1" applyNumberFormat="1" applyFont="1"/>
    <xf numFmtId="0" fontId="12" fillId="0" borderId="0" xfId="2" applyFont="1"/>
    <xf numFmtId="0" fontId="13" fillId="0" borderId="0" xfId="1" applyFont="1"/>
    <xf numFmtId="0" fontId="12" fillId="0" borderId="14" xfId="2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2" fillId="0" borderId="14" xfId="2" applyFont="1" applyBorder="1" applyAlignment="1">
      <alignment horizontal="center" vertical="center"/>
    </xf>
    <xf numFmtId="0" fontId="12" fillId="0" borderId="14" xfId="2" applyFont="1" applyBorder="1" applyAlignment="1">
      <alignment vertical="center" wrapText="1"/>
    </xf>
    <xf numFmtId="2" fontId="12" fillId="0" borderId="14" xfId="2" applyNumberFormat="1" applyFont="1" applyBorder="1" applyAlignment="1">
      <alignment horizontal="center" vertical="center"/>
    </xf>
    <xf numFmtId="0" fontId="12" fillId="0" borderId="0" xfId="2" applyFont="1" applyAlignment="1">
      <alignment wrapText="1"/>
    </xf>
    <xf numFmtId="0" fontId="12" fillId="0" borderId="28" xfId="2" applyFont="1" applyBorder="1" applyAlignment="1">
      <alignment horizontal="center"/>
    </xf>
    <xf numFmtId="0" fontId="12" fillId="0" borderId="30" xfId="2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0" borderId="0" xfId="2" applyFont="1"/>
    <xf numFmtId="0" fontId="4" fillId="0" borderId="14" xfId="2" applyFont="1" applyBorder="1" applyAlignment="1">
      <alignment horizontal="center"/>
    </xf>
    <xf numFmtId="0" fontId="4" fillId="0" borderId="14" xfId="2" applyFont="1" applyBorder="1" applyAlignment="1">
      <alignment horizontal="left" wrapText="1"/>
    </xf>
    <xf numFmtId="0" fontId="10" fillId="0" borderId="0" xfId="2" applyFont="1" applyAlignment="1">
      <alignment horizontal="center"/>
    </xf>
    <xf numFmtId="0" fontId="4" fillId="0" borderId="0" xfId="2" applyFont="1" applyAlignment="1">
      <alignment horizontal="center" vertical="top" wrapText="1"/>
    </xf>
    <xf numFmtId="0" fontId="10" fillId="0" borderId="0" xfId="2" applyFont="1" applyAlignment="1">
      <alignment horizontal="center" wrapText="1"/>
    </xf>
    <xf numFmtId="1" fontId="10" fillId="0" borderId="14" xfId="1" applyNumberFormat="1" applyFont="1" applyBorder="1" applyAlignment="1">
      <alignment horizontal="right" wrapText="1"/>
    </xf>
    <xf numFmtId="1" fontId="10" fillId="0" borderId="20" xfId="1" applyNumberFormat="1" applyFont="1" applyBorder="1" applyAlignment="1">
      <alignment horizontal="right" wrapText="1"/>
    </xf>
    <xf numFmtId="1" fontId="10" fillId="0" borderId="14" xfId="2" applyNumberFormat="1" applyFont="1" applyBorder="1"/>
    <xf numFmtId="1" fontId="10" fillId="0" borderId="14" xfId="1" applyNumberFormat="1" applyFont="1" applyBorder="1" applyAlignment="1">
      <alignment horizontal="right" vertical="center"/>
    </xf>
    <xf numFmtId="0" fontId="10" fillId="0" borderId="14" xfId="2" applyFont="1" applyBorder="1"/>
    <xf numFmtId="0" fontId="7" fillId="0" borderId="0" xfId="2" applyFont="1" applyAlignment="1">
      <alignment horizontal="center"/>
    </xf>
    <xf numFmtId="0" fontId="8" fillId="0" borderId="0" xfId="0" applyFont="1"/>
    <xf numFmtId="0" fontId="4" fillId="0" borderId="22" xfId="2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6" xfId="2" applyFont="1" applyBorder="1"/>
    <xf numFmtId="0" fontId="4" fillId="0" borderId="36" xfId="2" applyFont="1" applyBorder="1"/>
    <xf numFmtId="0" fontId="4" fillId="0" borderId="29" xfId="2" applyFont="1" applyBorder="1"/>
    <xf numFmtId="0" fontId="4" fillId="0" borderId="34" xfId="2" applyFont="1" applyBorder="1"/>
    <xf numFmtId="0" fontId="7" fillId="0" borderId="19" xfId="2" applyFont="1" applyBorder="1"/>
    <xf numFmtId="0" fontId="4" fillId="0" borderId="17" xfId="2" applyFont="1" applyBorder="1" applyAlignment="1">
      <alignment horizontal="center"/>
    </xf>
    <xf numFmtId="0" fontId="4" fillId="0" borderId="16" xfId="2" applyFont="1" applyBorder="1"/>
    <xf numFmtId="0" fontId="4" fillId="0" borderId="18" xfId="2" applyFont="1" applyBorder="1" applyAlignment="1">
      <alignment horizontal="center"/>
    </xf>
    <xf numFmtId="1" fontId="4" fillId="0" borderId="0" xfId="2" applyNumberFormat="1" applyFont="1" applyAlignment="1">
      <alignment horizontal="center"/>
    </xf>
    <xf numFmtId="1" fontId="4" fillId="0" borderId="29" xfId="2" applyNumberFormat="1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19" xfId="2" applyFont="1" applyBorder="1"/>
    <xf numFmtId="0" fontId="4" fillId="0" borderId="0" xfId="2" applyFont="1" applyAlignment="1">
      <alignment horizontal="center"/>
    </xf>
    <xf numFmtId="0" fontId="4" fillId="0" borderId="28" xfId="2" applyFont="1" applyBorder="1"/>
    <xf numFmtId="0" fontId="4" fillId="0" borderId="30" xfId="2" applyFont="1" applyBorder="1"/>
    <xf numFmtId="1" fontId="4" fillId="0" borderId="35" xfId="2" applyNumberFormat="1" applyFont="1" applyBorder="1" applyAlignment="1">
      <alignment horizontal="center"/>
    </xf>
    <xf numFmtId="1" fontId="4" fillId="0" borderId="19" xfId="2" applyNumberFormat="1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42" xfId="2" applyFont="1" applyBorder="1"/>
    <xf numFmtId="0" fontId="4" fillId="0" borderId="13" xfId="2" applyFont="1" applyBorder="1"/>
    <xf numFmtId="0" fontId="4" fillId="0" borderId="42" xfId="2" applyFont="1" applyBorder="1"/>
    <xf numFmtId="0" fontId="4" fillId="0" borderId="27" xfId="2" applyFont="1" applyBorder="1"/>
    <xf numFmtId="0" fontId="4" fillId="0" borderId="40" xfId="2" applyFont="1" applyBorder="1" applyAlignment="1">
      <alignment horizontal="center"/>
    </xf>
    <xf numFmtId="0" fontId="4" fillId="0" borderId="0" xfId="2" applyFont="1" applyAlignment="1">
      <alignment horizontal="left"/>
    </xf>
    <xf numFmtId="1" fontId="4" fillId="0" borderId="43" xfId="2" applyNumberFormat="1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0" fontId="4" fillId="0" borderId="31" xfId="2" applyFont="1" applyBorder="1" applyAlignment="1">
      <alignment horizontal="left"/>
    </xf>
    <xf numFmtId="0" fontId="4" fillId="0" borderId="39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26" xfId="2" applyFont="1" applyBorder="1" applyAlignment="1">
      <alignment horizontal="left"/>
    </xf>
    <xf numFmtId="1" fontId="4" fillId="0" borderId="13" xfId="2" applyNumberFormat="1" applyFont="1" applyBorder="1" applyAlignment="1">
      <alignment horizontal="center"/>
    </xf>
    <xf numFmtId="1" fontId="4" fillId="0" borderId="27" xfId="2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wrapText="1"/>
    </xf>
    <xf numFmtId="0" fontId="4" fillId="0" borderId="29" xfId="2" applyFont="1" applyBorder="1" applyAlignment="1">
      <alignment horizontal="center" wrapText="1"/>
    </xf>
    <xf numFmtId="0" fontId="10" fillId="0" borderId="51" xfId="2" applyFont="1" applyBorder="1" applyAlignment="1">
      <alignment horizontal="center" wrapText="1"/>
    </xf>
    <xf numFmtId="0" fontId="10" fillId="0" borderId="52" xfId="2" applyFont="1" applyBorder="1" applyAlignment="1">
      <alignment horizontal="center" wrapText="1"/>
    </xf>
    <xf numFmtId="0" fontId="4" fillId="0" borderId="50" xfId="2" applyFont="1" applyBorder="1" applyAlignment="1">
      <alignment horizontal="center" wrapText="1"/>
    </xf>
    <xf numFmtId="0" fontId="4" fillId="0" borderId="53" xfId="2" applyFont="1" applyBorder="1" applyAlignment="1">
      <alignment horizontal="center" vertical="center"/>
    </xf>
    <xf numFmtId="2" fontId="10" fillId="0" borderId="54" xfId="2" applyNumberFormat="1" applyFont="1" applyBorder="1" applyAlignment="1">
      <alignment horizontal="center"/>
    </xf>
    <xf numFmtId="0" fontId="4" fillId="0" borderId="40" xfId="2" applyFont="1" applyBorder="1" applyAlignment="1">
      <alignment horizontal="center" vertical="center"/>
    </xf>
    <xf numFmtId="1" fontId="10" fillId="0" borderId="54" xfId="2" applyNumberFormat="1" applyFont="1" applyBorder="1" applyAlignment="1">
      <alignment horizontal="center"/>
    </xf>
    <xf numFmtId="0" fontId="4" fillId="0" borderId="53" xfId="2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1" fontId="10" fillId="0" borderId="0" xfId="1" applyNumberFormat="1" applyFont="1" applyAlignment="1">
      <alignment horizontal="center" wrapText="1"/>
    </xf>
    <xf numFmtId="0" fontId="10" fillId="0" borderId="19" xfId="2" applyFont="1" applyBorder="1" applyAlignment="1">
      <alignment horizontal="center" wrapText="1"/>
    </xf>
    <xf numFmtId="1" fontId="15" fillId="0" borderId="13" xfId="0" applyNumberFormat="1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6" fillId="0" borderId="0" xfId="0" applyFont="1"/>
    <xf numFmtId="1" fontId="10" fillId="0" borderId="38" xfId="2" applyNumberFormat="1" applyFont="1" applyBorder="1" applyAlignment="1">
      <alignment horizontal="center" wrapText="1"/>
    </xf>
    <xf numFmtId="1" fontId="10" fillId="0" borderId="26" xfId="2" applyNumberFormat="1" applyFont="1" applyBorder="1"/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14" xfId="2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6" fillId="0" borderId="0" xfId="0" applyNumberFormat="1" applyFont="1"/>
    <xf numFmtId="2" fontId="0" fillId="0" borderId="0" xfId="0" applyNumberFormat="1"/>
    <xf numFmtId="0" fontId="4" fillId="0" borderId="13" xfId="2" applyFont="1" applyBorder="1" applyAlignment="1">
      <alignment horizontal="center" wrapText="1"/>
    </xf>
    <xf numFmtId="49" fontId="4" fillId="0" borderId="14" xfId="2" applyNumberFormat="1" applyFont="1" applyBorder="1" applyAlignment="1">
      <alignment horizontal="left" wrapText="1"/>
    </xf>
    <xf numFmtId="1" fontId="10" fillId="0" borderId="13" xfId="2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7" fillId="0" borderId="0" xfId="1" applyNumberFormat="1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22" xfId="2" applyFont="1" applyBorder="1"/>
    <xf numFmtId="0" fontId="4" fillId="0" borderId="25" xfId="2" applyFont="1" applyBorder="1"/>
    <xf numFmtId="0" fontId="4" fillId="0" borderId="37" xfId="2" applyFont="1" applyBorder="1"/>
    <xf numFmtId="1" fontId="4" fillId="0" borderId="13" xfId="1" applyNumberFormat="1" applyFont="1" applyBorder="1" applyAlignment="1">
      <alignment horizontal="center" vertical="center"/>
    </xf>
    <xf numFmtId="2" fontId="10" fillId="0" borderId="54" xfId="2" applyNumberFormat="1" applyFont="1" applyBorder="1" applyAlignment="1">
      <alignment horizontal="center" vertical="center"/>
    </xf>
    <xf numFmtId="2" fontId="10" fillId="0" borderId="14" xfId="2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4" fillId="0" borderId="24" xfId="2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44" xfId="0" applyBorder="1"/>
    <xf numFmtId="0" fontId="4" fillId="0" borderId="38" xfId="2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" fontId="10" fillId="0" borderId="14" xfId="1" applyNumberFormat="1" applyFont="1" applyBorder="1" applyAlignment="1">
      <alignment horizontal="right"/>
    </xf>
    <xf numFmtId="0" fontId="4" fillId="0" borderId="55" xfId="2" applyFont="1" applyBorder="1" applyAlignment="1">
      <alignment horizontal="center"/>
    </xf>
    <xf numFmtId="0" fontId="4" fillId="0" borderId="32" xfId="2" applyFont="1" applyBorder="1" applyAlignment="1">
      <alignment horizontal="left"/>
    </xf>
    <xf numFmtId="0" fontId="4" fillId="0" borderId="32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10" fillId="0" borderId="20" xfId="2" applyNumberFormat="1" applyFont="1" applyBorder="1" applyAlignment="1">
      <alignment horizontal="center" wrapText="1"/>
    </xf>
    <xf numFmtId="1" fontId="10" fillId="0" borderId="26" xfId="2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center" wrapText="1"/>
    </xf>
    <xf numFmtId="1" fontId="10" fillId="0" borderId="14" xfId="1" applyNumberFormat="1" applyFont="1" applyBorder="1" applyAlignment="1">
      <alignment horizontal="center" vertical="center"/>
    </xf>
    <xf numFmtId="1" fontId="10" fillId="0" borderId="14" xfId="1" applyNumberFormat="1" applyFont="1" applyBorder="1" applyAlignment="1">
      <alignment horizontal="center"/>
    </xf>
    <xf numFmtId="1" fontId="10" fillId="0" borderId="30" xfId="2" applyNumberFormat="1" applyFont="1" applyBorder="1" applyAlignment="1">
      <alignment horizontal="center" wrapText="1"/>
    </xf>
    <xf numFmtId="0" fontId="14" fillId="0" borderId="22" xfId="0" applyFont="1" applyBorder="1"/>
    <xf numFmtId="0" fontId="0" fillId="3" borderId="0" xfId="0" applyFill="1"/>
    <xf numFmtId="0" fontId="10" fillId="3" borderId="20" xfId="2" applyFont="1" applyFill="1" applyBorder="1" applyAlignment="1">
      <alignment horizontal="center" wrapText="1"/>
    </xf>
    <xf numFmtId="0" fontId="10" fillId="3" borderId="52" xfId="2" applyFont="1" applyFill="1" applyBorder="1" applyAlignment="1">
      <alignment horizontal="center" wrapText="1"/>
    </xf>
    <xf numFmtId="0" fontId="10" fillId="0" borderId="23" xfId="2" applyFont="1" applyBorder="1" applyAlignment="1">
      <alignment horizontal="center" wrapText="1"/>
    </xf>
    <xf numFmtId="0" fontId="7" fillId="3" borderId="0" xfId="2" applyFont="1" applyFill="1"/>
    <xf numFmtId="0" fontId="0" fillId="3" borderId="0" xfId="0" applyFill="1" applyAlignment="1">
      <alignment horizontal="center"/>
    </xf>
    <xf numFmtId="0" fontId="0" fillId="3" borderId="31" xfId="0" applyFill="1" applyBorder="1"/>
    <xf numFmtId="1" fontId="10" fillId="3" borderId="33" xfId="2" applyNumberFormat="1" applyFont="1" applyFill="1" applyBorder="1" applyAlignment="1">
      <alignment horizontal="center" wrapText="1"/>
    </xf>
    <xf numFmtId="1" fontId="10" fillId="3" borderId="26" xfId="2" applyNumberFormat="1" applyFont="1" applyFill="1" applyBorder="1" applyAlignment="1">
      <alignment horizontal="center"/>
    </xf>
    <xf numFmtId="1" fontId="10" fillId="3" borderId="20" xfId="1" applyNumberFormat="1" applyFont="1" applyFill="1" applyBorder="1" applyAlignment="1">
      <alignment horizontal="center" wrapText="1"/>
    </xf>
    <xf numFmtId="1" fontId="10" fillId="3" borderId="14" xfId="2" applyNumberFormat="1" applyFont="1" applyFill="1" applyBorder="1" applyAlignment="1">
      <alignment horizontal="center"/>
    </xf>
    <xf numFmtId="1" fontId="10" fillId="3" borderId="14" xfId="1" applyNumberFormat="1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/>
    </xf>
    <xf numFmtId="1" fontId="10" fillId="3" borderId="14" xfId="1" applyNumberFormat="1" applyFont="1" applyFill="1" applyBorder="1" applyAlignment="1">
      <alignment horizontal="center"/>
    </xf>
    <xf numFmtId="1" fontId="10" fillId="3" borderId="14" xfId="2" applyNumberFormat="1" applyFont="1" applyFill="1" applyBorder="1" applyAlignment="1">
      <alignment horizontal="center" wrapText="1"/>
    </xf>
    <xf numFmtId="1" fontId="10" fillId="3" borderId="14" xfId="2" applyNumberFormat="1" applyFont="1" applyFill="1" applyBorder="1" applyAlignment="1">
      <alignment horizontal="center" vertical="center" wrapText="1"/>
    </xf>
    <xf numFmtId="1" fontId="10" fillId="3" borderId="14" xfId="1" applyNumberFormat="1" applyFont="1" applyFill="1" applyBorder="1" applyAlignment="1">
      <alignment horizontal="right" wrapText="1"/>
    </xf>
    <xf numFmtId="1" fontId="15" fillId="3" borderId="13" xfId="0" applyNumberFormat="1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1" fontId="15" fillId="3" borderId="28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7" fillId="3" borderId="0" xfId="2" applyFont="1" applyFill="1" applyAlignment="1">
      <alignment horizontal="center"/>
    </xf>
    <xf numFmtId="1" fontId="10" fillId="3" borderId="0" xfId="1" applyNumberFormat="1" applyFont="1" applyFill="1" applyAlignment="1">
      <alignment horizontal="center" wrapText="1"/>
    </xf>
    <xf numFmtId="0" fontId="0" fillId="3" borderId="29" xfId="0" applyFill="1" applyBorder="1"/>
    <xf numFmtId="0" fontId="0" fillId="3" borderId="29" xfId="0" applyFill="1" applyBorder="1" applyAlignment="1">
      <alignment horizontal="center"/>
    </xf>
    <xf numFmtId="0" fontId="0" fillId="3" borderId="30" xfId="0" applyFill="1" applyBorder="1"/>
    <xf numFmtId="1" fontId="10" fillId="3" borderId="20" xfId="2" applyNumberFormat="1" applyFont="1" applyFill="1" applyBorder="1" applyAlignment="1">
      <alignment horizontal="center" wrapText="1"/>
    </xf>
    <xf numFmtId="0" fontId="1" fillId="0" borderId="42" xfId="0" applyFont="1" applyBorder="1"/>
    <xf numFmtId="0" fontId="0" fillId="0" borderId="31" xfId="0" applyBorder="1"/>
    <xf numFmtId="1" fontId="10" fillId="0" borderId="14" xfId="2" applyNumberFormat="1" applyFont="1" applyBorder="1" applyAlignment="1">
      <alignment horizontal="center" vertical="center" wrapText="1"/>
    </xf>
    <xf numFmtId="0" fontId="0" fillId="0" borderId="26" xfId="0" applyBorder="1"/>
    <xf numFmtId="0" fontId="10" fillId="0" borderId="27" xfId="2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10" fillId="0" borderId="14" xfId="2" applyNumberFormat="1" applyFont="1" applyBorder="1" applyAlignment="1">
      <alignment horizontal="center" vertical="center"/>
    </xf>
    <xf numFmtId="1" fontId="10" fillId="0" borderId="14" xfId="1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4" fillId="0" borderId="47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50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49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2" fillId="0" borderId="14" xfId="2" applyFont="1" applyBorder="1" applyAlignment="1">
      <alignment wrapText="1"/>
    </xf>
    <xf numFmtId="0" fontId="12" fillId="0" borderId="14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Excel Built-in Normal" xfId="2" xr:uid="{00000000-0005-0000-0000-000000000000}"/>
    <cellStyle name="Normal" xfId="0" builtinId="0"/>
    <cellStyle name="TableStyleLigh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abSelected="1" workbookViewId="0">
      <selection activeCell="M5" sqref="M5"/>
    </sheetView>
  </sheetViews>
  <sheetFormatPr defaultColWidth="9.140625" defaultRowHeight="15" x14ac:dyDescent="0.25"/>
  <cols>
    <col min="1" max="1" width="2.7109375" style="11" customWidth="1"/>
    <col min="2" max="2" width="3.140625" style="11" customWidth="1"/>
    <col min="3" max="3" width="2.85546875" style="11" customWidth="1"/>
    <col min="4" max="4" width="5.42578125" style="11" customWidth="1"/>
    <col min="5" max="5" width="26.7109375" style="11" customWidth="1"/>
    <col min="6" max="6" width="4.85546875" style="11" customWidth="1"/>
    <col min="7" max="9" width="10.7109375" style="11" customWidth="1"/>
    <col min="10" max="10" width="9.42578125" style="11" customWidth="1"/>
    <col min="11" max="11" width="9.140625" style="11"/>
    <col min="12" max="12" width="8" style="11" customWidth="1"/>
    <col min="13" max="13" width="9.5703125" style="11" customWidth="1"/>
    <col min="14" max="14" width="7.7109375" style="11" customWidth="1"/>
    <col min="15" max="16384" width="9.140625" style="11"/>
  </cols>
  <sheetData>
    <row r="1" spans="1:16" x14ac:dyDescent="0.25">
      <c r="A1" s="12" t="s">
        <v>345</v>
      </c>
      <c r="B1" s="12"/>
      <c r="C1" s="12"/>
      <c r="D1" s="12"/>
      <c r="E1" s="12"/>
      <c r="F1" s="7"/>
      <c r="G1" s="8"/>
      <c r="H1" s="8"/>
      <c r="I1" s="8"/>
      <c r="J1" s="8"/>
      <c r="K1" s="125" t="s">
        <v>418</v>
      </c>
      <c r="L1" s="125"/>
      <c r="M1"/>
      <c r="N1"/>
      <c r="O1" s="9"/>
    </row>
    <row r="2" spans="1:16" x14ac:dyDescent="0.25">
      <c r="A2" s="12" t="s">
        <v>438</v>
      </c>
      <c r="B2" s="12"/>
      <c r="C2" s="12"/>
      <c r="D2" s="12"/>
      <c r="E2" s="12"/>
      <c r="F2" s="7"/>
      <c r="G2" s="8"/>
      <c r="H2" s="8"/>
      <c r="I2" s="8"/>
      <c r="J2" s="8"/>
      <c r="K2" s="13"/>
      <c r="L2" s="52"/>
      <c r="M2" s="13"/>
      <c r="N2" s="9"/>
      <c r="O2" s="9"/>
    </row>
    <row r="3" spans="1:16" x14ac:dyDescent="0.25">
      <c r="A3" s="12"/>
      <c r="B3" s="12"/>
      <c r="C3" s="12"/>
      <c r="D3" s="12"/>
      <c r="E3" s="12"/>
      <c r="F3" s="7"/>
      <c r="G3" s="8"/>
      <c r="H3" s="8"/>
      <c r="I3" s="8"/>
      <c r="J3" s="8"/>
      <c r="K3" s="8"/>
      <c r="L3" s="125"/>
      <c r="M3"/>
      <c r="N3"/>
      <c r="O3" s="9"/>
    </row>
    <row r="4" spans="1:16" ht="15.75" customHeight="1" x14ac:dyDescent="0.25">
      <c r="A4" s="12"/>
      <c r="B4" s="12"/>
      <c r="C4" s="12"/>
      <c r="D4" s="12"/>
      <c r="E4" s="12"/>
      <c r="F4" s="7"/>
      <c r="G4" s="8"/>
      <c r="H4" s="8"/>
      <c r="I4" s="8"/>
      <c r="J4" s="8"/>
      <c r="K4" s="8"/>
      <c r="L4" s="7"/>
      <c r="M4" s="7"/>
      <c r="N4" s="26"/>
      <c r="O4" s="9"/>
    </row>
    <row r="5" spans="1:16" x14ac:dyDescent="0.25">
      <c r="A5" s="14"/>
      <c r="B5" s="14"/>
      <c r="C5" s="14"/>
      <c r="D5" s="14"/>
      <c r="E5" s="15" t="s">
        <v>417</v>
      </c>
      <c r="F5" s="15"/>
      <c r="G5" s="15"/>
      <c r="H5" s="15"/>
      <c r="I5" s="15"/>
      <c r="J5" s="40"/>
      <c r="K5" s="15"/>
      <c r="L5" s="15"/>
      <c r="M5" s="8"/>
      <c r="N5" s="9"/>
      <c r="O5" s="10"/>
    </row>
    <row r="6" spans="1:16" x14ac:dyDescent="0.25">
      <c r="A6" s="14"/>
      <c r="B6" s="14"/>
      <c r="C6" s="14"/>
      <c r="D6" s="14"/>
      <c r="E6" s="15" t="s">
        <v>266</v>
      </c>
      <c r="F6" s="15"/>
      <c r="G6" s="15"/>
      <c r="H6" s="15"/>
      <c r="I6" s="15"/>
      <c r="J6" s="40"/>
      <c r="K6" s="15"/>
      <c r="L6" s="15"/>
      <c r="M6" s="8"/>
      <c r="N6" s="9"/>
      <c r="O6" s="10"/>
    </row>
    <row r="7" spans="1:16" ht="15.75" thickBot="1" x14ac:dyDescent="0.3">
      <c r="A7" s="225"/>
      <c r="B7" s="225"/>
      <c r="C7" s="225"/>
      <c r="D7" s="225"/>
      <c r="E7" s="225"/>
      <c r="F7" s="16"/>
      <c r="G7" s="16"/>
      <c r="H7" s="16"/>
      <c r="I7" s="16"/>
      <c r="J7" s="16"/>
      <c r="K7" s="16"/>
      <c r="L7" s="16" t="s">
        <v>184</v>
      </c>
      <c r="M7" s="225"/>
      <c r="N7" s="225"/>
    </row>
    <row r="8" spans="1:16" ht="29.25" customHeight="1" thickBot="1" x14ac:dyDescent="0.3">
      <c r="A8" s="226"/>
      <c r="B8" s="227"/>
      <c r="C8" s="228"/>
      <c r="D8" s="226" t="s">
        <v>0</v>
      </c>
      <c r="E8" s="228"/>
      <c r="F8" s="232" t="s">
        <v>1</v>
      </c>
      <c r="G8" s="232" t="s">
        <v>347</v>
      </c>
      <c r="H8" s="170" t="s">
        <v>88</v>
      </c>
      <c r="I8" s="170" t="s">
        <v>429</v>
      </c>
      <c r="J8" s="170" t="s">
        <v>2</v>
      </c>
      <c r="K8" s="232" t="s">
        <v>283</v>
      </c>
      <c r="L8" s="232" t="s">
        <v>348</v>
      </c>
      <c r="M8" s="234" t="s">
        <v>2</v>
      </c>
      <c r="N8" s="235"/>
    </row>
    <row r="9" spans="1:16" ht="15.75" thickBot="1" x14ac:dyDescent="0.3">
      <c r="A9" s="229"/>
      <c r="B9" s="230"/>
      <c r="C9" s="231"/>
      <c r="D9" s="229"/>
      <c r="E9" s="231"/>
      <c r="F9" s="233"/>
      <c r="G9" s="233"/>
      <c r="H9" s="171">
        <v>2022</v>
      </c>
      <c r="I9" s="171">
        <v>2022</v>
      </c>
      <c r="J9" s="171"/>
      <c r="K9" s="233"/>
      <c r="L9" s="233"/>
      <c r="M9" s="17" t="s">
        <v>431</v>
      </c>
      <c r="N9" s="17" t="s">
        <v>432</v>
      </c>
    </row>
    <row r="10" spans="1:16" ht="15.75" thickBot="1" x14ac:dyDescent="0.3">
      <c r="A10" s="17">
        <v>0</v>
      </c>
      <c r="B10" s="234">
        <v>1</v>
      </c>
      <c r="C10" s="235"/>
      <c r="D10" s="234">
        <v>2</v>
      </c>
      <c r="E10" s="235"/>
      <c r="F10" s="17">
        <v>3</v>
      </c>
      <c r="G10" s="17">
        <v>4</v>
      </c>
      <c r="H10" s="17">
        <v>5</v>
      </c>
      <c r="I10" s="17">
        <v>6</v>
      </c>
      <c r="J10" s="17" t="s">
        <v>430</v>
      </c>
      <c r="K10" s="17">
        <v>8</v>
      </c>
      <c r="L10" s="17">
        <v>9</v>
      </c>
      <c r="M10" s="17">
        <v>10</v>
      </c>
      <c r="N10" s="17">
        <v>11</v>
      </c>
    </row>
    <row r="11" spans="1:16" ht="30" customHeight="1" thickBot="1" x14ac:dyDescent="0.3">
      <c r="A11" s="17" t="s">
        <v>3</v>
      </c>
      <c r="B11" s="17"/>
      <c r="C11" s="17"/>
      <c r="D11" s="237" t="s">
        <v>4</v>
      </c>
      <c r="E11" s="238"/>
      <c r="F11" s="17">
        <v>1</v>
      </c>
      <c r="G11" s="38">
        <f>G12+G15</f>
        <v>4162</v>
      </c>
      <c r="H11" s="38">
        <f>H12+H15</f>
        <v>5833</v>
      </c>
      <c r="I11" s="38">
        <f>I12+I15</f>
        <v>5207</v>
      </c>
      <c r="J11" s="37">
        <f>I11/G11*100</f>
        <v>125.1081210956271</v>
      </c>
      <c r="K11" s="38">
        <f>K15+K12</f>
        <v>5467.35</v>
      </c>
      <c r="L11" s="38">
        <f>L12+L15</f>
        <v>5740.7175000000007</v>
      </c>
      <c r="M11" s="37">
        <f>K11/I11*100</f>
        <v>105</v>
      </c>
      <c r="N11" s="37">
        <f>L11/K11*100</f>
        <v>105</v>
      </c>
      <c r="P11" s="142"/>
    </row>
    <row r="12" spans="1:16" ht="45" customHeight="1" thickBot="1" x14ac:dyDescent="0.3">
      <c r="A12" s="232"/>
      <c r="B12" s="17">
        <v>1</v>
      </c>
      <c r="C12" s="17"/>
      <c r="D12" s="237" t="s">
        <v>5</v>
      </c>
      <c r="E12" s="238"/>
      <c r="F12" s="17">
        <v>2</v>
      </c>
      <c r="G12" s="38">
        <v>4159</v>
      </c>
      <c r="H12" s="120">
        <v>5830</v>
      </c>
      <c r="I12" s="120">
        <v>5207</v>
      </c>
      <c r="J12" s="37">
        <f>I12/G12*100</f>
        <v>125.19836499158453</v>
      </c>
      <c r="K12" s="38">
        <f>1.05*I12</f>
        <v>5467.35</v>
      </c>
      <c r="L12" s="38">
        <f>1.05*K12</f>
        <v>5740.7175000000007</v>
      </c>
      <c r="M12" s="37">
        <f t="shared" ref="M12:M68" si="0">K12/I12*100</f>
        <v>105</v>
      </c>
      <c r="N12" s="37">
        <f t="shared" ref="N12:N68" si="1">L12/K12*100</f>
        <v>105</v>
      </c>
      <c r="P12" s="142"/>
    </row>
    <row r="13" spans="1:16" ht="33" customHeight="1" thickBot="1" x14ac:dyDescent="0.3">
      <c r="A13" s="236"/>
      <c r="B13" s="17"/>
      <c r="C13" s="17"/>
      <c r="D13" s="18" t="s">
        <v>6</v>
      </c>
      <c r="E13" s="18" t="s">
        <v>7</v>
      </c>
      <c r="F13" s="17">
        <v>3</v>
      </c>
      <c r="G13" s="38">
        <v>0</v>
      </c>
      <c r="H13" s="38">
        <v>0</v>
      </c>
      <c r="I13" s="38">
        <v>0</v>
      </c>
      <c r="J13" s="37"/>
      <c r="K13" s="38">
        <v>0</v>
      </c>
      <c r="L13" s="38">
        <v>0</v>
      </c>
      <c r="M13" s="37"/>
      <c r="N13" s="37"/>
    </row>
    <row r="14" spans="1:16" ht="46.5" customHeight="1" thickBot="1" x14ac:dyDescent="0.3">
      <c r="A14" s="236"/>
      <c r="B14" s="17"/>
      <c r="C14" s="17"/>
      <c r="D14" s="18" t="s">
        <v>8</v>
      </c>
      <c r="E14" s="18" t="s">
        <v>9</v>
      </c>
      <c r="F14" s="17">
        <v>4</v>
      </c>
      <c r="G14" s="38"/>
      <c r="H14" s="38">
        <v>0</v>
      </c>
      <c r="I14" s="38">
        <v>0</v>
      </c>
      <c r="J14" s="37"/>
      <c r="K14" s="38">
        <v>0</v>
      </c>
      <c r="L14" s="38">
        <v>0</v>
      </c>
      <c r="M14" s="37"/>
      <c r="N14" s="37"/>
    </row>
    <row r="15" spans="1:16" ht="15.75" thickBot="1" x14ac:dyDescent="0.3">
      <c r="A15" s="233"/>
      <c r="B15" s="17">
        <v>2</v>
      </c>
      <c r="C15" s="17"/>
      <c r="D15" s="237" t="s">
        <v>10</v>
      </c>
      <c r="E15" s="238"/>
      <c r="F15" s="17">
        <v>5</v>
      </c>
      <c r="G15" s="38">
        <v>3</v>
      </c>
      <c r="H15" s="38">
        <v>3</v>
      </c>
      <c r="I15" s="38">
        <v>0</v>
      </c>
      <c r="J15" s="37">
        <f t="shared" ref="J15:J22" si="2">I15/G15*100</f>
        <v>0</v>
      </c>
      <c r="K15" s="38">
        <v>0</v>
      </c>
      <c r="L15" s="38">
        <v>0</v>
      </c>
      <c r="M15" s="37"/>
      <c r="N15" s="37"/>
      <c r="P15" s="142"/>
    </row>
    <row r="16" spans="1:16" ht="30" customHeight="1" thickBot="1" x14ac:dyDescent="0.3">
      <c r="A16" s="17" t="s">
        <v>11</v>
      </c>
      <c r="B16" s="17"/>
      <c r="C16" s="17"/>
      <c r="D16" s="237" t="s">
        <v>12</v>
      </c>
      <c r="E16" s="238"/>
      <c r="F16" s="17">
        <v>6</v>
      </c>
      <c r="G16" s="38">
        <f>G17+G29</f>
        <v>3097</v>
      </c>
      <c r="H16" s="38">
        <f>H17+H29</f>
        <v>4122</v>
      </c>
      <c r="I16" s="38">
        <f>I17+I29</f>
        <v>3888</v>
      </c>
      <c r="J16" s="37">
        <f t="shared" si="2"/>
        <v>125.54084597998063</v>
      </c>
      <c r="K16" s="38">
        <f>K17+K29</f>
        <v>4080.3</v>
      </c>
      <c r="L16" s="38">
        <f t="shared" ref="L16" si="3">L17+L29</f>
        <v>4284.3150000000005</v>
      </c>
      <c r="M16" s="37">
        <f t="shared" si="0"/>
        <v>104.94598765432099</v>
      </c>
      <c r="N16" s="37">
        <f t="shared" si="1"/>
        <v>105</v>
      </c>
      <c r="P16" s="142"/>
    </row>
    <row r="17" spans="1:16" ht="34.5" customHeight="1" thickBot="1" x14ac:dyDescent="0.3">
      <c r="A17" s="232"/>
      <c r="B17" s="17">
        <v>1</v>
      </c>
      <c r="C17" s="17"/>
      <c r="D17" s="237" t="s">
        <v>13</v>
      </c>
      <c r="E17" s="238"/>
      <c r="F17" s="17">
        <v>7</v>
      </c>
      <c r="G17" s="38">
        <f>G18+G19+G20+G28</f>
        <v>3096</v>
      </c>
      <c r="H17" s="38">
        <f>H18+H19+H20+H28</f>
        <v>4121</v>
      </c>
      <c r="I17" s="38">
        <f>I18+I19+I20+I28</f>
        <v>3886</v>
      </c>
      <c r="J17" s="37">
        <f>I17/G17*100</f>
        <v>125.51679586563307</v>
      </c>
      <c r="K17" s="38">
        <f t="shared" ref="K17:L17" si="4">K18+K19+K20+K28</f>
        <v>4080.3</v>
      </c>
      <c r="L17" s="38">
        <f t="shared" si="4"/>
        <v>4284.3150000000005</v>
      </c>
      <c r="M17" s="37">
        <f t="shared" si="0"/>
        <v>105</v>
      </c>
      <c r="N17" s="37">
        <f t="shared" si="1"/>
        <v>105</v>
      </c>
      <c r="P17" s="142"/>
    </row>
    <row r="18" spans="1:16" ht="18.75" customHeight="1" thickBot="1" x14ac:dyDescent="0.3">
      <c r="A18" s="236"/>
      <c r="B18" s="232"/>
      <c r="C18" s="17" t="s">
        <v>14</v>
      </c>
      <c r="D18" s="237" t="s">
        <v>15</v>
      </c>
      <c r="E18" s="238"/>
      <c r="F18" s="17">
        <v>8</v>
      </c>
      <c r="G18" s="120">
        <v>1324</v>
      </c>
      <c r="H18" s="120">
        <v>1865</v>
      </c>
      <c r="I18" s="120">
        <v>1720</v>
      </c>
      <c r="J18" s="37">
        <f t="shared" si="2"/>
        <v>129.90936555891238</v>
      </c>
      <c r="K18" s="38">
        <f>1.05*I18</f>
        <v>1806</v>
      </c>
      <c r="L18" s="38">
        <f>1.05*K18</f>
        <v>1896.3000000000002</v>
      </c>
      <c r="M18" s="37">
        <f t="shared" si="0"/>
        <v>105</v>
      </c>
      <c r="N18" s="37">
        <f t="shared" si="1"/>
        <v>105</v>
      </c>
      <c r="P18" s="142"/>
    </row>
    <row r="19" spans="1:16" ht="27.75" customHeight="1" thickBot="1" x14ac:dyDescent="0.3">
      <c r="A19" s="236"/>
      <c r="B19" s="236"/>
      <c r="C19" s="17" t="s">
        <v>16</v>
      </c>
      <c r="D19" s="237" t="s">
        <v>17</v>
      </c>
      <c r="E19" s="238"/>
      <c r="F19" s="17">
        <v>9</v>
      </c>
      <c r="G19" s="38">
        <v>511</v>
      </c>
      <c r="H19" s="38">
        <v>600</v>
      </c>
      <c r="I19" s="38">
        <v>565</v>
      </c>
      <c r="J19" s="37">
        <f t="shared" si="2"/>
        <v>110.56751467710373</v>
      </c>
      <c r="K19" s="38">
        <f>1.05*I19</f>
        <v>593.25</v>
      </c>
      <c r="L19" s="38">
        <f>1.05*K19</f>
        <v>622.91250000000002</v>
      </c>
      <c r="M19" s="37">
        <f t="shared" si="0"/>
        <v>105</v>
      </c>
      <c r="N19" s="37">
        <f t="shared" si="1"/>
        <v>105</v>
      </c>
      <c r="P19" s="142"/>
    </row>
    <row r="20" spans="1:16" ht="30.75" customHeight="1" thickBot="1" x14ac:dyDescent="0.3">
      <c r="A20" s="236"/>
      <c r="B20" s="236"/>
      <c r="C20" s="232" t="s">
        <v>18</v>
      </c>
      <c r="D20" s="237" t="s">
        <v>19</v>
      </c>
      <c r="E20" s="238"/>
      <c r="F20" s="17">
        <v>10</v>
      </c>
      <c r="G20" s="120">
        <f>G21+G26+G27</f>
        <v>1145</v>
      </c>
      <c r="H20" s="120">
        <f>H21+H26+H27</f>
        <v>1516</v>
      </c>
      <c r="I20" s="120">
        <f>I21+I24+I26+I27</f>
        <v>1456</v>
      </c>
      <c r="J20" s="37">
        <f t="shared" si="2"/>
        <v>127.16157205240175</v>
      </c>
      <c r="K20" s="38">
        <f>K21+K26+K27</f>
        <v>1528.8000000000002</v>
      </c>
      <c r="L20" s="38">
        <f>L21+L26+L27</f>
        <v>1605.24</v>
      </c>
      <c r="M20" s="37">
        <f t="shared" si="0"/>
        <v>105</v>
      </c>
      <c r="N20" s="37">
        <f t="shared" si="1"/>
        <v>104.99999999999999</v>
      </c>
      <c r="P20" s="142"/>
    </row>
    <row r="21" spans="1:16" ht="42.75" customHeight="1" thickBot="1" x14ac:dyDescent="0.3">
      <c r="A21" s="236"/>
      <c r="B21" s="236"/>
      <c r="C21" s="236"/>
      <c r="D21" s="18" t="s">
        <v>20</v>
      </c>
      <c r="E21" s="18" t="s">
        <v>21</v>
      </c>
      <c r="F21" s="17">
        <v>11</v>
      </c>
      <c r="G21" s="38">
        <f>G22</f>
        <v>817</v>
      </c>
      <c r="H21" s="38">
        <f>H22+H23</f>
        <v>1150</v>
      </c>
      <c r="I21" s="38">
        <f>I22+I23</f>
        <v>1090</v>
      </c>
      <c r="J21" s="37">
        <f t="shared" si="2"/>
        <v>133.41493268053856</v>
      </c>
      <c r="K21" s="38">
        <f>K22</f>
        <v>1144.5</v>
      </c>
      <c r="L21" s="38">
        <f>L22</f>
        <v>1201.7250000000001</v>
      </c>
      <c r="M21" s="37">
        <f t="shared" si="0"/>
        <v>105</v>
      </c>
      <c r="N21" s="37">
        <f t="shared" si="1"/>
        <v>105</v>
      </c>
      <c r="P21" s="142"/>
    </row>
    <row r="22" spans="1:16" ht="18.75" customHeight="1" thickBot="1" x14ac:dyDescent="0.3">
      <c r="A22" s="236"/>
      <c r="B22" s="236"/>
      <c r="C22" s="236"/>
      <c r="D22" s="18" t="s">
        <v>22</v>
      </c>
      <c r="E22" s="18" t="s">
        <v>23</v>
      </c>
      <c r="F22" s="17">
        <v>12</v>
      </c>
      <c r="G22" s="120">
        <v>817</v>
      </c>
      <c r="H22" s="120">
        <v>1150</v>
      </c>
      <c r="I22" s="120">
        <v>1090</v>
      </c>
      <c r="J22" s="37">
        <f t="shared" si="2"/>
        <v>133.41493268053856</v>
      </c>
      <c r="K22" s="38">
        <f>1.05*I22</f>
        <v>1144.5</v>
      </c>
      <c r="L22" s="38">
        <f>1.05*K22</f>
        <v>1201.7250000000001</v>
      </c>
      <c r="M22" s="37">
        <f t="shared" si="0"/>
        <v>105</v>
      </c>
      <c r="N22" s="37">
        <f t="shared" si="1"/>
        <v>105</v>
      </c>
      <c r="P22" s="142"/>
    </row>
    <row r="23" spans="1:16" ht="15.75" thickBot="1" x14ac:dyDescent="0.3">
      <c r="A23" s="236"/>
      <c r="B23" s="236"/>
      <c r="C23" s="236"/>
      <c r="D23" s="18" t="s">
        <v>24</v>
      </c>
      <c r="E23" s="18" t="s">
        <v>25</v>
      </c>
      <c r="F23" s="17">
        <v>13</v>
      </c>
      <c r="G23" s="120"/>
      <c r="H23" s="120"/>
      <c r="I23" s="120"/>
      <c r="J23" s="37"/>
      <c r="K23" s="38"/>
      <c r="L23" s="38"/>
      <c r="M23" s="37"/>
      <c r="N23" s="37"/>
    </row>
    <row r="24" spans="1:16" ht="30.75" customHeight="1" thickBot="1" x14ac:dyDescent="0.3">
      <c r="A24" s="236"/>
      <c r="B24" s="236"/>
      <c r="C24" s="236"/>
      <c r="D24" s="18" t="s">
        <v>26</v>
      </c>
      <c r="E24" s="18" t="s">
        <v>27</v>
      </c>
      <c r="F24" s="17">
        <v>14</v>
      </c>
      <c r="G24" s="120"/>
      <c r="H24" s="120"/>
      <c r="I24" s="120"/>
      <c r="J24" s="37"/>
      <c r="K24" s="38"/>
      <c r="L24" s="38"/>
      <c r="M24" s="37"/>
      <c r="N24" s="37"/>
    </row>
    <row r="25" spans="1:16" ht="48" customHeight="1" thickBot="1" x14ac:dyDescent="0.3">
      <c r="A25" s="236"/>
      <c r="B25" s="236"/>
      <c r="C25" s="236"/>
      <c r="D25" s="18"/>
      <c r="E25" s="18" t="s">
        <v>28</v>
      </c>
      <c r="F25" s="17">
        <v>15</v>
      </c>
      <c r="G25" s="120"/>
      <c r="H25" s="120"/>
      <c r="I25" s="120"/>
      <c r="J25" s="37"/>
      <c r="K25" s="38"/>
      <c r="L25" s="38"/>
      <c r="M25" s="37"/>
      <c r="N25" s="37"/>
    </row>
    <row r="26" spans="1:16" ht="63.75" customHeight="1" thickBot="1" x14ac:dyDescent="0.3">
      <c r="A26" s="236"/>
      <c r="B26" s="236"/>
      <c r="C26" s="236"/>
      <c r="D26" s="18" t="s">
        <v>29</v>
      </c>
      <c r="E26" s="18" t="s">
        <v>30</v>
      </c>
      <c r="F26" s="17">
        <v>16</v>
      </c>
      <c r="G26" s="120">
        <v>303</v>
      </c>
      <c r="H26" s="120">
        <f>142+185+6</f>
        <v>333</v>
      </c>
      <c r="I26" s="120">
        <v>333</v>
      </c>
      <c r="J26" s="37">
        <f t="shared" ref="J26:J30" si="5">I26/G26*100</f>
        <v>109.9009900990099</v>
      </c>
      <c r="K26" s="38">
        <f>1.05*I26</f>
        <v>349.65000000000003</v>
      </c>
      <c r="L26" s="38">
        <f>1.05*K26</f>
        <v>367.13250000000005</v>
      </c>
      <c r="M26" s="37">
        <f t="shared" si="0"/>
        <v>105</v>
      </c>
      <c r="N26" s="37">
        <f t="shared" si="1"/>
        <v>105</v>
      </c>
      <c r="P26" s="142"/>
    </row>
    <row r="27" spans="1:16" ht="34.5" customHeight="1" thickBot="1" x14ac:dyDescent="0.3">
      <c r="A27" s="236"/>
      <c r="B27" s="236"/>
      <c r="C27" s="233"/>
      <c r="D27" s="18" t="s">
        <v>31</v>
      </c>
      <c r="E27" s="18" t="s">
        <v>32</v>
      </c>
      <c r="F27" s="17">
        <v>17</v>
      </c>
      <c r="G27" s="120">
        <v>25</v>
      </c>
      <c r="H27" s="120">
        <v>33</v>
      </c>
      <c r="I27" s="120">
        <v>33</v>
      </c>
      <c r="J27" s="37">
        <f t="shared" si="5"/>
        <v>132</v>
      </c>
      <c r="K27" s="38">
        <f>1.05*I27</f>
        <v>34.65</v>
      </c>
      <c r="L27" s="38">
        <f>1.05*K27</f>
        <v>36.3825</v>
      </c>
      <c r="M27" s="37">
        <f t="shared" si="0"/>
        <v>105</v>
      </c>
      <c r="N27" s="37">
        <f t="shared" si="1"/>
        <v>105</v>
      </c>
      <c r="P27" s="142"/>
    </row>
    <row r="28" spans="1:16" ht="18.75" customHeight="1" thickBot="1" x14ac:dyDescent="0.3">
      <c r="A28" s="236"/>
      <c r="B28" s="233"/>
      <c r="C28" s="17" t="s">
        <v>33</v>
      </c>
      <c r="D28" s="237" t="s">
        <v>34</v>
      </c>
      <c r="E28" s="238"/>
      <c r="F28" s="17">
        <v>18</v>
      </c>
      <c r="G28" s="38">
        <v>116</v>
      </c>
      <c r="H28" s="38">
        <v>140</v>
      </c>
      <c r="I28" s="38">
        <v>145</v>
      </c>
      <c r="J28" s="37">
        <f t="shared" si="5"/>
        <v>125</v>
      </c>
      <c r="K28" s="38">
        <f>1.05*I28</f>
        <v>152.25</v>
      </c>
      <c r="L28" s="38">
        <f>1.05*K28</f>
        <v>159.86250000000001</v>
      </c>
      <c r="M28" s="37">
        <f t="shared" si="0"/>
        <v>105</v>
      </c>
      <c r="N28" s="37">
        <f t="shared" si="1"/>
        <v>105</v>
      </c>
      <c r="P28" s="142"/>
    </row>
    <row r="29" spans="1:16" ht="22.5" customHeight="1" thickBot="1" x14ac:dyDescent="0.3">
      <c r="A29" s="233"/>
      <c r="B29" s="17">
        <v>2</v>
      </c>
      <c r="C29" s="17"/>
      <c r="D29" s="237" t="s">
        <v>35</v>
      </c>
      <c r="E29" s="238"/>
      <c r="F29" s="17">
        <v>19</v>
      </c>
      <c r="G29" s="38">
        <v>1</v>
      </c>
      <c r="H29" s="38">
        <v>1</v>
      </c>
      <c r="I29" s="38">
        <v>2</v>
      </c>
      <c r="J29" s="37">
        <f t="shared" si="5"/>
        <v>200</v>
      </c>
      <c r="K29" s="38">
        <v>0</v>
      </c>
      <c r="L29" s="38">
        <v>0</v>
      </c>
      <c r="M29" s="37"/>
      <c r="N29" s="37"/>
      <c r="P29" s="142"/>
    </row>
    <row r="30" spans="1:16" ht="33" customHeight="1" thickBot="1" x14ac:dyDescent="0.3">
      <c r="A30" s="17" t="s">
        <v>36</v>
      </c>
      <c r="B30" s="17"/>
      <c r="C30" s="17"/>
      <c r="D30" s="237" t="s">
        <v>37</v>
      </c>
      <c r="E30" s="238"/>
      <c r="F30" s="17">
        <v>20</v>
      </c>
      <c r="G30" s="38">
        <f>G11-G16</f>
        <v>1065</v>
      </c>
      <c r="H30" s="38">
        <f>H11-H16</f>
        <v>1711</v>
      </c>
      <c r="I30" s="38">
        <f>I11-I16</f>
        <v>1319</v>
      </c>
      <c r="J30" s="37">
        <f t="shared" si="5"/>
        <v>123.84976525821597</v>
      </c>
      <c r="K30" s="38">
        <f>K11-K16</f>
        <v>1387.0500000000002</v>
      </c>
      <c r="L30" s="38">
        <f>L11-L16</f>
        <v>1456.4025000000001</v>
      </c>
      <c r="M30" s="37">
        <f t="shared" si="0"/>
        <v>105.15921152388175</v>
      </c>
      <c r="N30" s="37">
        <f t="shared" si="1"/>
        <v>105</v>
      </c>
      <c r="P30" s="142"/>
    </row>
    <row r="31" spans="1:16" ht="19.5" customHeight="1" thickBot="1" x14ac:dyDescent="0.3">
      <c r="A31" s="17" t="s">
        <v>38</v>
      </c>
      <c r="B31" s="17">
        <v>1</v>
      </c>
      <c r="C31" s="17"/>
      <c r="D31" s="237" t="s">
        <v>39</v>
      </c>
      <c r="E31" s="238"/>
      <c r="F31" s="17">
        <v>21</v>
      </c>
      <c r="G31" s="38">
        <v>164</v>
      </c>
      <c r="H31" s="38">
        <v>260</v>
      </c>
      <c r="I31" s="38">
        <f>0.16*I30</f>
        <v>211.04</v>
      </c>
      <c r="J31" s="37">
        <f>211/164*100</f>
        <v>128.65853658536585</v>
      </c>
      <c r="K31" s="38">
        <f>0.16*K30</f>
        <v>221.92800000000003</v>
      </c>
      <c r="L31" s="38">
        <f>0.16*L30</f>
        <v>233.02440000000001</v>
      </c>
      <c r="M31" s="37">
        <f t="shared" si="0"/>
        <v>105.15921152388175</v>
      </c>
      <c r="N31" s="37">
        <f t="shared" si="1"/>
        <v>105</v>
      </c>
    </row>
    <row r="32" spans="1:16" ht="18.75" customHeight="1" thickBot="1" x14ac:dyDescent="0.3">
      <c r="A32" s="17"/>
      <c r="B32" s="17">
        <v>2</v>
      </c>
      <c r="C32" s="17"/>
      <c r="D32" s="237" t="s">
        <v>40</v>
      </c>
      <c r="E32" s="238"/>
      <c r="F32" s="17">
        <v>22</v>
      </c>
      <c r="G32" s="17">
        <v>0</v>
      </c>
      <c r="H32" s="17">
        <v>0</v>
      </c>
      <c r="I32" s="17">
        <v>0</v>
      </c>
      <c r="J32" s="37"/>
      <c r="K32" s="17">
        <v>0</v>
      </c>
      <c r="L32" s="17">
        <v>0</v>
      </c>
      <c r="M32" s="37"/>
      <c r="N32" s="37"/>
    </row>
    <row r="33" spans="1:16" ht="28.5" customHeight="1" thickBot="1" x14ac:dyDescent="0.3">
      <c r="A33" s="17"/>
      <c r="B33" s="17">
        <v>3</v>
      </c>
      <c r="C33" s="17"/>
      <c r="D33" s="237" t="s">
        <v>41</v>
      </c>
      <c r="E33" s="238"/>
      <c r="F33" s="17">
        <v>23</v>
      </c>
      <c r="G33" s="17">
        <v>0</v>
      </c>
      <c r="H33" s="17">
        <v>0</v>
      </c>
      <c r="I33" s="17">
        <v>0</v>
      </c>
      <c r="J33" s="37"/>
      <c r="K33" s="17">
        <v>0</v>
      </c>
      <c r="L33" s="17">
        <v>0</v>
      </c>
      <c r="M33" s="37"/>
      <c r="N33" s="37"/>
    </row>
    <row r="34" spans="1:16" ht="27" customHeight="1" thickBot="1" x14ac:dyDescent="0.3">
      <c r="A34" s="17"/>
      <c r="B34" s="17">
        <v>4</v>
      </c>
      <c r="C34" s="17"/>
      <c r="D34" s="237" t="s">
        <v>42</v>
      </c>
      <c r="E34" s="238"/>
      <c r="F34" s="17">
        <v>24</v>
      </c>
      <c r="G34" s="17">
        <v>0</v>
      </c>
      <c r="H34" s="17">
        <v>0</v>
      </c>
      <c r="I34" s="17">
        <v>0</v>
      </c>
      <c r="J34" s="37"/>
      <c r="K34" s="17">
        <v>0</v>
      </c>
      <c r="L34" s="17">
        <v>0</v>
      </c>
      <c r="M34" s="37"/>
      <c r="N34" s="37"/>
    </row>
    <row r="35" spans="1:16" ht="32.25" customHeight="1" thickBot="1" x14ac:dyDescent="0.3">
      <c r="A35" s="17"/>
      <c r="B35" s="17">
        <v>5</v>
      </c>
      <c r="C35" s="17"/>
      <c r="D35" s="237" t="s">
        <v>43</v>
      </c>
      <c r="E35" s="238"/>
      <c r="F35" s="17">
        <v>25</v>
      </c>
      <c r="G35" s="17">
        <v>0</v>
      </c>
      <c r="H35" s="17">
        <v>0</v>
      </c>
      <c r="I35" s="17">
        <v>0</v>
      </c>
      <c r="J35" s="37"/>
      <c r="K35" s="17">
        <v>0</v>
      </c>
      <c r="L35" s="17">
        <v>0</v>
      </c>
      <c r="M35" s="37"/>
      <c r="N35" s="37"/>
    </row>
    <row r="36" spans="1:16" ht="62.25" customHeight="1" thickBot="1" x14ac:dyDescent="0.3">
      <c r="A36" s="17" t="s">
        <v>44</v>
      </c>
      <c r="B36" s="17"/>
      <c r="C36" s="17"/>
      <c r="D36" s="237" t="s">
        <v>45</v>
      </c>
      <c r="E36" s="238"/>
      <c r="F36" s="17">
        <v>26</v>
      </c>
      <c r="G36" s="38">
        <f>G30-G31</f>
        <v>901</v>
      </c>
      <c r="H36" s="38">
        <f>H30-H31</f>
        <v>1451</v>
      </c>
      <c r="I36" s="38">
        <f>I30-I31</f>
        <v>1107.96</v>
      </c>
      <c r="J36" s="37">
        <f>1108/901*100</f>
        <v>122.97447280799112</v>
      </c>
      <c r="K36" s="38">
        <f>K30-K31</f>
        <v>1165.1220000000001</v>
      </c>
      <c r="L36" s="38">
        <f>L30-L31</f>
        <v>1223.3781000000001</v>
      </c>
      <c r="M36" s="37">
        <f t="shared" si="0"/>
        <v>105.15921152388172</v>
      </c>
      <c r="N36" s="37">
        <f t="shared" si="1"/>
        <v>105</v>
      </c>
      <c r="P36" s="142"/>
    </row>
    <row r="37" spans="1:16" ht="15.75" thickBot="1" x14ac:dyDescent="0.3">
      <c r="A37" s="232"/>
      <c r="B37" s="17">
        <v>1</v>
      </c>
      <c r="C37" s="17"/>
      <c r="D37" s="237" t="s">
        <v>46</v>
      </c>
      <c r="E37" s="238"/>
      <c r="F37" s="17">
        <v>27</v>
      </c>
      <c r="G37" s="38">
        <v>54</v>
      </c>
      <c r="H37" s="38">
        <f>0.05*H30</f>
        <v>85.550000000000011</v>
      </c>
      <c r="I37" s="38">
        <f>0.05*I36</f>
        <v>55.398000000000003</v>
      </c>
      <c r="J37" s="37">
        <f>55/54*100</f>
        <v>101.85185185185186</v>
      </c>
      <c r="K37" s="38">
        <f>0.05*K30</f>
        <v>69.352500000000006</v>
      </c>
      <c r="L37" s="38">
        <f>0.05*L30</f>
        <v>72.820125000000004</v>
      </c>
      <c r="M37" s="37">
        <f t="shared" si="0"/>
        <v>125.18953752843063</v>
      </c>
      <c r="N37" s="37">
        <f t="shared" si="1"/>
        <v>105</v>
      </c>
    </row>
    <row r="38" spans="1:16" ht="34.5" customHeight="1" thickBot="1" x14ac:dyDescent="0.3">
      <c r="A38" s="236"/>
      <c r="B38" s="17">
        <v>2</v>
      </c>
      <c r="C38" s="17"/>
      <c r="D38" s="237" t="s">
        <v>47</v>
      </c>
      <c r="E38" s="238"/>
      <c r="F38" s="17">
        <v>28</v>
      </c>
      <c r="G38" s="38">
        <v>0</v>
      </c>
      <c r="H38" s="38">
        <v>0</v>
      </c>
      <c r="I38" s="38">
        <v>0</v>
      </c>
      <c r="J38" s="37"/>
      <c r="K38" s="38">
        <v>0</v>
      </c>
      <c r="L38" s="38">
        <v>0</v>
      </c>
      <c r="M38" s="37"/>
      <c r="N38" s="37"/>
    </row>
    <row r="39" spans="1:16" ht="39" customHeight="1" thickBot="1" x14ac:dyDescent="0.3">
      <c r="A39" s="236"/>
      <c r="B39" s="17">
        <v>3</v>
      </c>
      <c r="C39" s="17"/>
      <c r="D39" s="237" t="s">
        <v>48</v>
      </c>
      <c r="E39" s="238"/>
      <c r="F39" s="17">
        <v>29</v>
      </c>
      <c r="G39" s="38">
        <v>0</v>
      </c>
      <c r="H39" s="38">
        <v>0</v>
      </c>
      <c r="I39" s="38">
        <v>0</v>
      </c>
      <c r="J39" s="37"/>
      <c r="K39" s="38">
        <v>0</v>
      </c>
      <c r="L39" s="38">
        <v>0</v>
      </c>
      <c r="M39" s="37"/>
      <c r="N39" s="37"/>
    </row>
    <row r="40" spans="1:16" ht="140.25" customHeight="1" thickBot="1" x14ac:dyDescent="0.3">
      <c r="A40" s="236"/>
      <c r="B40" s="17">
        <v>4</v>
      </c>
      <c r="C40" s="17"/>
      <c r="D40" s="237" t="s">
        <v>49</v>
      </c>
      <c r="E40" s="238"/>
      <c r="F40" s="17">
        <v>30</v>
      </c>
      <c r="G40" s="37"/>
      <c r="H40" s="37"/>
      <c r="I40" s="37"/>
      <c r="J40" s="37"/>
      <c r="K40" s="38"/>
      <c r="L40" s="38"/>
      <c r="M40" s="37"/>
      <c r="N40" s="37"/>
    </row>
    <row r="41" spans="1:16" ht="21.75" customHeight="1" thickBot="1" x14ac:dyDescent="0.3">
      <c r="A41" s="236"/>
      <c r="B41" s="17">
        <v>5</v>
      </c>
      <c r="C41" s="17"/>
      <c r="D41" s="237" t="s">
        <v>50</v>
      </c>
      <c r="E41" s="238"/>
      <c r="F41" s="17">
        <v>31</v>
      </c>
      <c r="G41" s="37"/>
      <c r="H41" s="37"/>
      <c r="I41" s="37"/>
      <c r="J41" s="37"/>
      <c r="K41" s="38"/>
      <c r="L41" s="38"/>
      <c r="M41" s="37"/>
      <c r="N41" s="37"/>
    </row>
    <row r="42" spans="1:16" ht="65.25" customHeight="1" thickBot="1" x14ac:dyDescent="0.3">
      <c r="A42" s="236"/>
      <c r="B42" s="17">
        <v>6</v>
      </c>
      <c r="C42" s="17"/>
      <c r="D42" s="237" t="s">
        <v>51</v>
      </c>
      <c r="E42" s="238"/>
      <c r="F42" s="17">
        <v>32</v>
      </c>
      <c r="G42" s="38">
        <f>G36-G37</f>
        <v>847</v>
      </c>
      <c r="H42" s="38">
        <f>1451-86</f>
        <v>1365</v>
      </c>
      <c r="I42" s="38">
        <f>I36-I37</f>
        <v>1052.5620000000001</v>
      </c>
      <c r="J42" s="37">
        <f>1053/847*100</f>
        <v>124.3211334120425</v>
      </c>
      <c r="K42" s="38">
        <f>K36-K37-K39</f>
        <v>1095.7695000000001</v>
      </c>
      <c r="L42" s="38">
        <v>1150</v>
      </c>
      <c r="M42" s="37">
        <f t="shared" si="0"/>
        <v>104.10498383943178</v>
      </c>
      <c r="N42" s="37">
        <f t="shared" si="1"/>
        <v>104.9490791630904</v>
      </c>
      <c r="P42" s="142"/>
    </row>
    <row r="43" spans="1:16" ht="88.5" customHeight="1" thickBot="1" x14ac:dyDescent="0.3">
      <c r="A43" s="236"/>
      <c r="B43" s="17">
        <v>7</v>
      </c>
      <c r="C43" s="17"/>
      <c r="D43" s="237" t="s">
        <v>52</v>
      </c>
      <c r="E43" s="238"/>
      <c r="F43" s="17">
        <v>33</v>
      </c>
      <c r="G43" s="37"/>
      <c r="H43" s="37"/>
      <c r="I43" s="37"/>
      <c r="J43" s="37"/>
      <c r="K43" s="38"/>
      <c r="L43" s="38"/>
      <c r="M43" s="37"/>
      <c r="N43" s="37"/>
    </row>
    <row r="44" spans="1:16" ht="105.75" customHeight="1" thickBot="1" x14ac:dyDescent="0.3">
      <c r="A44" s="236"/>
      <c r="B44" s="17">
        <v>8</v>
      </c>
      <c r="C44" s="17"/>
      <c r="D44" s="237" t="s">
        <v>53</v>
      </c>
      <c r="E44" s="238"/>
      <c r="F44" s="17">
        <v>34</v>
      </c>
      <c r="G44" s="37"/>
      <c r="H44" s="37">
        <v>683</v>
      </c>
      <c r="I44" s="37">
        <v>527</v>
      </c>
      <c r="J44" s="37"/>
      <c r="K44" s="38">
        <f>K42/2</f>
        <v>547.88475000000005</v>
      </c>
      <c r="L44" s="38">
        <f>L42/2</f>
        <v>575</v>
      </c>
      <c r="M44" s="37">
        <f t="shared" si="0"/>
        <v>103.96295066413663</v>
      </c>
      <c r="N44" s="37">
        <f t="shared" si="1"/>
        <v>104.9490791630904</v>
      </c>
    </row>
    <row r="45" spans="1:16" ht="33" customHeight="1" thickBot="1" x14ac:dyDescent="0.3">
      <c r="A45" s="236"/>
      <c r="B45" s="17"/>
      <c r="C45" s="17" t="s">
        <v>6</v>
      </c>
      <c r="D45" s="237" t="s">
        <v>54</v>
      </c>
      <c r="E45" s="238"/>
      <c r="F45" s="17">
        <v>35</v>
      </c>
      <c r="G45" s="37"/>
      <c r="H45" s="37"/>
      <c r="I45" s="37"/>
      <c r="J45" s="37"/>
      <c r="K45" s="38"/>
      <c r="L45" s="38"/>
      <c r="M45" s="37"/>
      <c r="N45" s="37"/>
    </row>
    <row r="46" spans="1:16" ht="27.75" customHeight="1" thickBot="1" x14ac:dyDescent="0.3">
      <c r="A46" s="236"/>
      <c r="B46" s="17"/>
      <c r="C46" s="17" t="s">
        <v>8</v>
      </c>
      <c r="D46" s="237" t="s">
        <v>55</v>
      </c>
      <c r="E46" s="238"/>
      <c r="F46" s="17">
        <v>36</v>
      </c>
      <c r="G46" s="37"/>
      <c r="H46" s="38">
        <f>H44*0.99</f>
        <v>676.17</v>
      </c>
      <c r="I46" s="38">
        <v>522</v>
      </c>
      <c r="J46" s="37"/>
      <c r="K46" s="38">
        <v>543</v>
      </c>
      <c r="L46" s="38">
        <v>570</v>
      </c>
      <c r="M46" s="37">
        <f t="shared" si="0"/>
        <v>104.02298850574712</v>
      </c>
      <c r="N46" s="37">
        <f t="shared" si="1"/>
        <v>104.97237569060773</v>
      </c>
    </row>
    <row r="47" spans="1:16" ht="24" customHeight="1" thickBot="1" x14ac:dyDescent="0.3">
      <c r="A47" s="236"/>
      <c r="B47" s="17"/>
      <c r="C47" s="17" t="s">
        <v>56</v>
      </c>
      <c r="D47" s="237" t="s">
        <v>57</v>
      </c>
      <c r="E47" s="238"/>
      <c r="F47" s="17">
        <v>37</v>
      </c>
      <c r="G47" s="37"/>
      <c r="H47" s="38">
        <f>689-682</f>
        <v>7</v>
      </c>
      <c r="I47" s="38">
        <v>5</v>
      </c>
      <c r="J47" s="37"/>
      <c r="K47" s="38">
        <v>5</v>
      </c>
      <c r="L47" s="38">
        <v>5</v>
      </c>
      <c r="M47" s="37">
        <f t="shared" si="0"/>
        <v>100</v>
      </c>
      <c r="N47" s="37">
        <f t="shared" si="1"/>
        <v>100</v>
      </c>
    </row>
    <row r="48" spans="1:16" ht="57.75" customHeight="1" thickBot="1" x14ac:dyDescent="0.3">
      <c r="A48" s="233"/>
      <c r="B48" s="17">
        <v>9</v>
      </c>
      <c r="C48" s="17"/>
      <c r="D48" s="237" t="s">
        <v>58</v>
      </c>
      <c r="E48" s="238"/>
      <c r="F48" s="17">
        <v>38</v>
      </c>
      <c r="G48" s="37"/>
      <c r="H48" s="37">
        <f>1365-683</f>
        <v>682</v>
      </c>
      <c r="I48" s="37">
        <v>526</v>
      </c>
      <c r="J48" s="37"/>
      <c r="K48" s="38">
        <v>548</v>
      </c>
      <c r="L48" s="38">
        <v>575</v>
      </c>
      <c r="M48" s="37">
        <f t="shared" si="0"/>
        <v>104.18250950570342</v>
      </c>
      <c r="N48" s="37">
        <f t="shared" si="1"/>
        <v>104.92700729927007</v>
      </c>
    </row>
    <row r="49" spans="1:16" ht="22.5" customHeight="1" thickBot="1" x14ac:dyDescent="0.3">
      <c r="A49" s="17" t="s">
        <v>59</v>
      </c>
      <c r="B49" s="17"/>
      <c r="C49" s="17"/>
      <c r="D49" s="237" t="s">
        <v>60</v>
      </c>
      <c r="E49" s="238"/>
      <c r="F49" s="17">
        <v>39</v>
      </c>
      <c r="G49" s="37"/>
      <c r="H49" s="37"/>
      <c r="I49" s="37"/>
      <c r="J49" s="37"/>
      <c r="K49" s="38"/>
      <c r="L49" s="38"/>
      <c r="M49" s="37"/>
      <c r="N49" s="37"/>
    </row>
    <row r="50" spans="1:16" ht="33" customHeight="1" thickBot="1" x14ac:dyDescent="0.3">
      <c r="A50" s="17" t="s">
        <v>61</v>
      </c>
      <c r="B50" s="17"/>
      <c r="C50" s="17"/>
      <c r="D50" s="237" t="s">
        <v>62</v>
      </c>
      <c r="E50" s="238"/>
      <c r="F50" s="17">
        <v>40</v>
      </c>
      <c r="G50" s="37"/>
      <c r="H50" s="37"/>
      <c r="I50" s="37"/>
      <c r="J50" s="37"/>
      <c r="K50" s="38"/>
      <c r="L50" s="38"/>
      <c r="M50" s="37"/>
      <c r="N50" s="37"/>
    </row>
    <row r="51" spans="1:16" ht="15.75" thickBot="1" x14ac:dyDescent="0.3">
      <c r="A51" s="17"/>
      <c r="B51" s="17"/>
      <c r="C51" s="17" t="s">
        <v>6</v>
      </c>
      <c r="D51" s="237" t="s">
        <v>63</v>
      </c>
      <c r="E51" s="238"/>
      <c r="F51" s="17">
        <v>41</v>
      </c>
      <c r="G51" s="37"/>
      <c r="H51" s="37"/>
      <c r="I51" s="37"/>
      <c r="J51" s="37"/>
      <c r="K51" s="38"/>
      <c r="L51" s="38"/>
      <c r="M51" s="37"/>
      <c r="N51" s="37"/>
    </row>
    <row r="52" spans="1:16" ht="18.75" customHeight="1" thickBot="1" x14ac:dyDescent="0.3">
      <c r="A52" s="17"/>
      <c r="B52" s="17"/>
      <c r="C52" s="17" t="s">
        <v>8</v>
      </c>
      <c r="D52" s="237" t="s">
        <v>64</v>
      </c>
      <c r="E52" s="238"/>
      <c r="F52" s="17">
        <v>42</v>
      </c>
      <c r="G52" s="37"/>
      <c r="H52" s="37"/>
      <c r="I52" s="37"/>
      <c r="J52" s="37"/>
      <c r="K52" s="38"/>
      <c r="L52" s="38"/>
      <c r="M52" s="37"/>
      <c r="N52" s="37"/>
    </row>
    <row r="53" spans="1:16" ht="31.5" customHeight="1" thickBot="1" x14ac:dyDescent="0.3">
      <c r="A53" s="17"/>
      <c r="B53" s="17"/>
      <c r="C53" s="17" t="s">
        <v>56</v>
      </c>
      <c r="D53" s="237" t="s">
        <v>65</v>
      </c>
      <c r="E53" s="238"/>
      <c r="F53" s="17">
        <v>43</v>
      </c>
      <c r="G53" s="37"/>
      <c r="H53" s="37"/>
      <c r="I53" s="37"/>
      <c r="J53" s="37"/>
      <c r="K53" s="38"/>
      <c r="L53" s="38"/>
      <c r="M53" s="37"/>
      <c r="N53" s="37"/>
    </row>
    <row r="54" spans="1:16" ht="21.75" customHeight="1" thickBot="1" x14ac:dyDescent="0.3">
      <c r="A54" s="17"/>
      <c r="B54" s="17"/>
      <c r="C54" s="17" t="s">
        <v>66</v>
      </c>
      <c r="D54" s="237" t="s">
        <v>67</v>
      </c>
      <c r="E54" s="238"/>
      <c r="F54" s="17">
        <v>44</v>
      </c>
      <c r="G54" s="37"/>
      <c r="H54" s="37"/>
      <c r="I54" s="37"/>
      <c r="J54" s="37"/>
      <c r="K54" s="38"/>
      <c r="L54" s="38"/>
      <c r="M54" s="37"/>
      <c r="N54" s="37"/>
    </row>
    <row r="55" spans="1:16" ht="15.75" thickBot="1" x14ac:dyDescent="0.3">
      <c r="A55" s="17"/>
      <c r="B55" s="17"/>
      <c r="C55" s="17" t="s">
        <v>68</v>
      </c>
      <c r="D55" s="237" t="s">
        <v>69</v>
      </c>
      <c r="E55" s="238"/>
      <c r="F55" s="17">
        <v>45</v>
      </c>
      <c r="G55" s="37"/>
      <c r="H55" s="37"/>
      <c r="I55" s="37"/>
      <c r="J55" s="37"/>
      <c r="K55" s="38"/>
      <c r="L55" s="38"/>
      <c r="M55" s="37"/>
      <c r="N55" s="37"/>
    </row>
    <row r="56" spans="1:16" ht="36" customHeight="1" thickBot="1" x14ac:dyDescent="0.3">
      <c r="A56" s="17" t="s">
        <v>70</v>
      </c>
      <c r="B56" s="17"/>
      <c r="C56" s="17"/>
      <c r="D56" s="237" t="s">
        <v>71</v>
      </c>
      <c r="E56" s="238"/>
      <c r="F56" s="17">
        <v>46</v>
      </c>
      <c r="G56" s="38">
        <v>40</v>
      </c>
      <c r="H56" s="120">
        <v>1000</v>
      </c>
      <c r="I56" s="120">
        <v>1300</v>
      </c>
      <c r="J56" s="37">
        <f>1300/40*100</f>
        <v>3250</v>
      </c>
      <c r="K56" s="38">
        <v>50</v>
      </c>
      <c r="L56" s="38">
        <v>50</v>
      </c>
      <c r="M56" s="37"/>
      <c r="N56" s="37"/>
      <c r="P56" s="142"/>
    </row>
    <row r="57" spans="1:16" ht="15.75" thickBot="1" x14ac:dyDescent="0.3">
      <c r="A57" s="17"/>
      <c r="B57" s="17">
        <v>1</v>
      </c>
      <c r="C57" s="17"/>
      <c r="D57" s="237" t="s">
        <v>72</v>
      </c>
      <c r="E57" s="238"/>
      <c r="F57" s="17">
        <v>47</v>
      </c>
      <c r="G57" s="38"/>
      <c r="H57" s="120"/>
      <c r="I57" s="120"/>
      <c r="J57" s="37"/>
      <c r="K57" s="38"/>
      <c r="L57" s="38"/>
      <c r="M57" s="37"/>
      <c r="N57" s="37"/>
    </row>
    <row r="58" spans="1:16" ht="30" customHeight="1" thickBot="1" x14ac:dyDescent="0.3">
      <c r="A58" s="17"/>
      <c r="B58" s="17"/>
      <c r="C58" s="17"/>
      <c r="D58" s="237" t="s">
        <v>73</v>
      </c>
      <c r="E58" s="238"/>
      <c r="F58" s="17">
        <v>48</v>
      </c>
      <c r="G58" s="38"/>
      <c r="H58" s="120"/>
      <c r="I58" s="120"/>
      <c r="J58" s="37"/>
      <c r="K58" s="38"/>
      <c r="L58" s="38"/>
      <c r="M58" s="37"/>
      <c r="N58" s="37"/>
    </row>
    <row r="59" spans="1:16" ht="20.25" customHeight="1" thickBot="1" x14ac:dyDescent="0.3">
      <c r="A59" s="17" t="s">
        <v>74</v>
      </c>
      <c r="B59" s="17"/>
      <c r="C59" s="17"/>
      <c r="D59" s="237" t="s">
        <v>75</v>
      </c>
      <c r="E59" s="238"/>
      <c r="F59" s="17">
        <v>49</v>
      </c>
      <c r="G59" s="38">
        <v>40</v>
      </c>
      <c r="H59" s="120">
        <v>1000</v>
      </c>
      <c r="I59" s="120">
        <v>1300</v>
      </c>
      <c r="J59" s="37">
        <f t="shared" ref="J59:J66" si="6">I59/G59*100</f>
        <v>3250</v>
      </c>
      <c r="K59" s="38">
        <v>50</v>
      </c>
      <c r="L59" s="38">
        <v>50</v>
      </c>
      <c r="M59" s="37"/>
      <c r="N59" s="37"/>
      <c r="P59" s="142"/>
    </row>
    <row r="60" spans="1:16" ht="20.25" customHeight="1" thickBot="1" x14ac:dyDescent="0.3">
      <c r="A60" s="17" t="s">
        <v>76</v>
      </c>
      <c r="B60" s="17"/>
      <c r="C60" s="17"/>
      <c r="D60" s="237" t="s">
        <v>77</v>
      </c>
      <c r="E60" s="238"/>
      <c r="F60" s="17"/>
      <c r="G60" s="38"/>
      <c r="H60" s="38"/>
      <c r="I60" s="38"/>
      <c r="J60" s="37"/>
      <c r="K60" s="38"/>
      <c r="L60" s="38"/>
      <c r="M60" s="37"/>
      <c r="N60" s="37"/>
    </row>
    <row r="61" spans="1:16" ht="30" customHeight="1" thickBot="1" x14ac:dyDescent="0.3">
      <c r="A61" s="232"/>
      <c r="B61" s="17">
        <v>1</v>
      </c>
      <c r="C61" s="17"/>
      <c r="D61" s="237" t="s">
        <v>78</v>
      </c>
      <c r="E61" s="238"/>
      <c r="F61" s="17">
        <v>50</v>
      </c>
      <c r="G61" s="38">
        <v>13</v>
      </c>
      <c r="H61" s="38">
        <v>16</v>
      </c>
      <c r="I61" s="38">
        <v>15</v>
      </c>
      <c r="J61" s="37">
        <f>15/13*100</f>
        <v>115.38461538461537</v>
      </c>
      <c r="K61" s="38">
        <v>15</v>
      </c>
      <c r="L61" s="38">
        <v>15</v>
      </c>
      <c r="M61" s="37">
        <f t="shared" si="0"/>
        <v>100</v>
      </c>
      <c r="N61" s="37">
        <f t="shared" si="1"/>
        <v>100</v>
      </c>
      <c r="P61" s="142"/>
    </row>
    <row r="62" spans="1:16" ht="15" customHeight="1" thickBot="1" x14ac:dyDescent="0.3">
      <c r="A62" s="236"/>
      <c r="B62" s="17">
        <v>2</v>
      </c>
      <c r="C62" s="17"/>
      <c r="D62" s="237" t="s">
        <v>79</v>
      </c>
      <c r="E62" s="238"/>
      <c r="F62" s="17">
        <v>51</v>
      </c>
      <c r="G62" s="38">
        <v>15</v>
      </c>
      <c r="H62" s="38">
        <v>15</v>
      </c>
      <c r="I62" s="38">
        <v>15</v>
      </c>
      <c r="J62" s="37">
        <f t="shared" si="6"/>
        <v>100</v>
      </c>
      <c r="K62" s="38">
        <v>15</v>
      </c>
      <c r="L62" s="38">
        <v>15</v>
      </c>
      <c r="M62" s="37">
        <f t="shared" si="0"/>
        <v>100</v>
      </c>
      <c r="N62" s="37">
        <f t="shared" si="1"/>
        <v>100</v>
      </c>
      <c r="P62" s="142"/>
    </row>
    <row r="63" spans="1:16" ht="51.75" customHeight="1" thickBot="1" x14ac:dyDescent="0.3">
      <c r="A63" s="236"/>
      <c r="B63" s="17">
        <v>3</v>
      </c>
      <c r="C63" s="17"/>
      <c r="D63" s="237" t="s">
        <v>80</v>
      </c>
      <c r="E63" s="238"/>
      <c r="F63" s="17">
        <v>52</v>
      </c>
      <c r="G63" s="37">
        <f>G21/G62/12</f>
        <v>4.5388888888888888</v>
      </c>
      <c r="H63" s="37">
        <f>H22/12/H62</f>
        <v>6.3888888888888884</v>
      </c>
      <c r="I63" s="37">
        <f>I21/I62/12</f>
        <v>6.0555555555555562</v>
      </c>
      <c r="J63" s="37">
        <f>6.06/4.54*100</f>
        <v>133.48017621145374</v>
      </c>
      <c r="K63" s="37">
        <f t="shared" ref="K63:L63" si="7">K22/12/K62</f>
        <v>6.3583333333333334</v>
      </c>
      <c r="L63" s="37">
        <f t="shared" si="7"/>
        <v>6.6762500000000005</v>
      </c>
      <c r="M63" s="37">
        <f t="shared" si="0"/>
        <v>104.99999999999999</v>
      </c>
      <c r="N63" s="37">
        <f t="shared" si="1"/>
        <v>105</v>
      </c>
      <c r="P63" s="142"/>
    </row>
    <row r="64" spans="1:16" ht="79.5" customHeight="1" thickBot="1" x14ac:dyDescent="0.3">
      <c r="A64" s="236"/>
      <c r="B64" s="17">
        <v>4</v>
      </c>
      <c r="C64" s="17"/>
      <c r="D64" s="237" t="s">
        <v>81</v>
      </c>
      <c r="E64" s="238"/>
      <c r="F64" s="17">
        <v>53</v>
      </c>
      <c r="G64" s="37">
        <f>G21/12/G62</f>
        <v>4.5388888888888888</v>
      </c>
      <c r="H64" s="37">
        <v>5.13</v>
      </c>
      <c r="I64" s="37">
        <v>5.13</v>
      </c>
      <c r="J64" s="37">
        <f>5.13/4.54*100</f>
        <v>112.99559471365639</v>
      </c>
      <c r="K64" s="37">
        <f>K22/K62/12</f>
        <v>6.3583333333333334</v>
      </c>
      <c r="L64" s="37">
        <f>L22/L62/12</f>
        <v>6.6762500000000005</v>
      </c>
      <c r="M64" s="37">
        <f t="shared" si="0"/>
        <v>123.94411955815465</v>
      </c>
      <c r="N64" s="37">
        <f t="shared" si="1"/>
        <v>105</v>
      </c>
      <c r="P64" s="142"/>
    </row>
    <row r="65" spans="1:16" ht="51.75" customHeight="1" thickBot="1" x14ac:dyDescent="0.3">
      <c r="A65" s="236"/>
      <c r="B65" s="17">
        <v>5</v>
      </c>
      <c r="C65" s="17"/>
      <c r="D65" s="237" t="s">
        <v>82</v>
      </c>
      <c r="E65" s="238"/>
      <c r="F65" s="17">
        <v>54</v>
      </c>
      <c r="G65" s="37">
        <f>G12/G62</f>
        <v>277.26666666666665</v>
      </c>
      <c r="H65" s="37">
        <f>H12/H62</f>
        <v>388.66666666666669</v>
      </c>
      <c r="I65" s="37">
        <f>I12/I62</f>
        <v>347.13333333333333</v>
      </c>
      <c r="J65" s="37">
        <f>347.13/277.27*100</f>
        <v>125.19565766220653</v>
      </c>
      <c r="K65" s="37">
        <f>K12/K62</f>
        <v>364.49</v>
      </c>
      <c r="L65" s="37">
        <f>L12/L62</f>
        <v>382.71450000000004</v>
      </c>
      <c r="M65" s="37">
        <f t="shared" si="0"/>
        <v>105</v>
      </c>
      <c r="N65" s="37">
        <f t="shared" si="1"/>
        <v>105</v>
      </c>
      <c r="P65" s="142"/>
    </row>
    <row r="66" spans="1:16" ht="60.75" customHeight="1" thickBot="1" x14ac:dyDescent="0.3">
      <c r="A66" s="236"/>
      <c r="B66" s="17">
        <v>6</v>
      </c>
      <c r="C66" s="17"/>
      <c r="D66" s="237" t="s">
        <v>83</v>
      </c>
      <c r="E66" s="238"/>
      <c r="F66" s="17">
        <v>55</v>
      </c>
      <c r="G66" s="37">
        <f>G12/G62</f>
        <v>277.26666666666665</v>
      </c>
      <c r="H66" s="37">
        <f>H12/H62</f>
        <v>388.66666666666669</v>
      </c>
      <c r="I66" s="37">
        <f>I12/I62</f>
        <v>347.13333333333333</v>
      </c>
      <c r="J66" s="37">
        <f t="shared" si="6"/>
        <v>125.19836499158453</v>
      </c>
      <c r="K66" s="37">
        <f>K12/K62</f>
        <v>364.49</v>
      </c>
      <c r="L66" s="37">
        <f>L12/L62</f>
        <v>382.71450000000004</v>
      </c>
      <c r="M66" s="37">
        <f t="shared" si="0"/>
        <v>105</v>
      </c>
      <c r="N66" s="37">
        <f t="shared" si="1"/>
        <v>105</v>
      </c>
      <c r="P66" s="142"/>
    </row>
    <row r="67" spans="1:16" ht="42" customHeight="1" thickBot="1" x14ac:dyDescent="0.3">
      <c r="A67" s="236"/>
      <c r="B67" s="17">
        <v>7</v>
      </c>
      <c r="C67" s="17"/>
      <c r="D67" s="237" t="s">
        <v>84</v>
      </c>
      <c r="E67" s="238"/>
      <c r="F67" s="17">
        <v>56</v>
      </c>
      <c r="G67" s="37"/>
      <c r="H67" s="37"/>
      <c r="I67" s="37"/>
      <c r="J67" s="37"/>
      <c r="K67" s="38"/>
      <c r="L67" s="38"/>
      <c r="M67" s="37"/>
      <c r="N67" s="37"/>
    </row>
    <row r="68" spans="1:16" ht="39.75" customHeight="1" thickBot="1" x14ac:dyDescent="0.3">
      <c r="A68" s="236"/>
      <c r="B68" s="17">
        <v>8</v>
      </c>
      <c r="C68" s="17"/>
      <c r="D68" s="237" t="s">
        <v>85</v>
      </c>
      <c r="E68" s="238"/>
      <c r="F68" s="17">
        <v>57</v>
      </c>
      <c r="G68" s="38">
        <f>G16/G11*1000</f>
        <v>744.11340701585766</v>
      </c>
      <c r="H68" s="38">
        <f>H16/H11*1000</f>
        <v>706.66895251157212</v>
      </c>
      <c r="I68" s="38">
        <f>I16/I11*1000</f>
        <v>746.68715191088916</v>
      </c>
      <c r="J68" s="37">
        <f>747/744*100</f>
        <v>100.40322580645163</v>
      </c>
      <c r="K68" s="38">
        <f>(K16/K11)*1000</f>
        <v>746.30305358171688</v>
      </c>
      <c r="L68" s="38">
        <f>(L16/L11)*1000</f>
        <v>746.30305358171688</v>
      </c>
      <c r="M68" s="37">
        <f t="shared" si="0"/>
        <v>99.94855967078189</v>
      </c>
      <c r="N68" s="37">
        <f t="shared" si="1"/>
        <v>100</v>
      </c>
      <c r="P68" s="142"/>
    </row>
    <row r="69" spans="1:16" ht="15.75" thickBot="1" x14ac:dyDescent="0.3">
      <c r="A69" s="236"/>
      <c r="B69" s="17">
        <v>9</v>
      </c>
      <c r="C69" s="17"/>
      <c r="D69" s="237" t="s">
        <v>86</v>
      </c>
      <c r="E69" s="238"/>
      <c r="F69" s="17">
        <v>58</v>
      </c>
      <c r="G69" s="37">
        <v>0</v>
      </c>
      <c r="H69" s="37">
        <v>0</v>
      </c>
      <c r="I69" s="37">
        <v>0</v>
      </c>
      <c r="J69" s="37"/>
      <c r="K69" s="38">
        <v>0</v>
      </c>
      <c r="L69" s="38">
        <v>0</v>
      </c>
      <c r="M69" s="37"/>
      <c r="N69" s="37"/>
    </row>
    <row r="70" spans="1:16" ht="15.75" thickBot="1" x14ac:dyDescent="0.3">
      <c r="A70" s="233"/>
      <c r="B70" s="19">
        <v>10</v>
      </c>
      <c r="C70" s="19"/>
      <c r="D70" s="239" t="s">
        <v>87</v>
      </c>
      <c r="E70" s="240"/>
      <c r="F70" s="19">
        <v>59</v>
      </c>
      <c r="G70" s="37">
        <v>0</v>
      </c>
      <c r="H70" s="37">
        <v>0</v>
      </c>
      <c r="I70" s="37">
        <v>0</v>
      </c>
      <c r="J70" s="37"/>
      <c r="K70" s="113">
        <v>0</v>
      </c>
      <c r="L70" s="113">
        <v>0</v>
      </c>
      <c r="M70" s="37"/>
      <c r="N70" s="37"/>
    </row>
    <row r="71" spans="1:16" ht="18.75" customHeight="1" x14ac:dyDescent="0.25">
      <c r="A71" s="44"/>
      <c r="B71" s="40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6" x14ac:dyDescent="0.25">
      <c r="A72"/>
      <c r="B72" s="40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6" x14ac:dyDescent="0.25">
      <c r="D73" s="7"/>
      <c r="E73" s="7" t="s">
        <v>182</v>
      </c>
      <c r="F73" s="7"/>
      <c r="G73" s="8"/>
      <c r="H73" s="8"/>
      <c r="I73" s="8"/>
      <c r="J73" s="7" t="s">
        <v>183</v>
      </c>
      <c r="K73" s="7"/>
      <c r="L73" s="8"/>
    </row>
    <row r="74" spans="1:16" x14ac:dyDescent="0.25">
      <c r="D74" s="7"/>
      <c r="E74" s="7" t="s">
        <v>284</v>
      </c>
      <c r="F74" s="7"/>
      <c r="G74" s="8"/>
      <c r="H74" s="8"/>
      <c r="I74" s="8"/>
      <c r="J74" s="7" t="s">
        <v>285</v>
      </c>
      <c r="K74" s="7"/>
      <c r="L74" s="8"/>
    </row>
  </sheetData>
  <mergeCells count="69">
    <mergeCell ref="D57:E57"/>
    <mergeCell ref="D58:E58"/>
    <mergeCell ref="D59:E59"/>
    <mergeCell ref="D60:E60"/>
    <mergeCell ref="A61:A7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A37:A48"/>
    <mergeCell ref="D37:E37"/>
    <mergeCell ref="D38:E38"/>
    <mergeCell ref="D39:E39"/>
    <mergeCell ref="D40:E40"/>
    <mergeCell ref="D41:E41"/>
    <mergeCell ref="D42:E42"/>
    <mergeCell ref="D43:E43"/>
    <mergeCell ref="D44:E44"/>
    <mergeCell ref="D35:E35"/>
    <mergeCell ref="D16:E16"/>
    <mergeCell ref="A17:A29"/>
    <mergeCell ref="D17:E17"/>
    <mergeCell ref="B18:B28"/>
    <mergeCell ref="D18:E18"/>
    <mergeCell ref="D19:E19"/>
    <mergeCell ref="C20:C27"/>
    <mergeCell ref="D20:E20"/>
    <mergeCell ref="D28:E28"/>
    <mergeCell ref="D29:E29"/>
    <mergeCell ref="D30:E30"/>
    <mergeCell ref="D31:E31"/>
    <mergeCell ref="D32:E32"/>
    <mergeCell ref="D33:E33"/>
    <mergeCell ref="D34:E34"/>
    <mergeCell ref="A12:A15"/>
    <mergeCell ref="D12:E12"/>
    <mergeCell ref="D15:E15"/>
    <mergeCell ref="A7:C7"/>
    <mergeCell ref="D7:E7"/>
    <mergeCell ref="B10:C10"/>
    <mergeCell ref="D10:E10"/>
    <mergeCell ref="D11:E11"/>
    <mergeCell ref="M7:N7"/>
    <mergeCell ref="A8:C9"/>
    <mergeCell ref="D8:E9"/>
    <mergeCell ref="F8:F9"/>
    <mergeCell ref="K8:K9"/>
    <mergeCell ref="L8:L9"/>
    <mergeCell ref="M8:N8"/>
    <mergeCell ref="G8:G9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9"/>
  <sheetViews>
    <sheetView topLeftCell="B1" workbookViewId="0">
      <selection activeCell="P5" sqref="P5"/>
    </sheetView>
  </sheetViews>
  <sheetFormatPr defaultColWidth="9.140625" defaultRowHeight="15" x14ac:dyDescent="0.25"/>
  <cols>
    <col min="1" max="1" width="13" hidden="1" customWidth="1"/>
    <col min="2" max="3" width="3.140625" customWidth="1"/>
    <col min="4" max="4" width="3.42578125" customWidth="1"/>
    <col min="5" max="5" width="3.28515625" customWidth="1"/>
    <col min="6" max="6" width="25.85546875" customWidth="1"/>
    <col min="7" max="7" width="5.42578125" customWidth="1"/>
    <col min="8" max="8" width="8.42578125" customWidth="1"/>
    <col min="9" max="9" width="8.140625" customWidth="1"/>
    <col min="10" max="10" width="8.5703125" customWidth="1"/>
    <col min="11" max="11" width="7.140625" style="187" customWidth="1"/>
    <col min="12" max="12" width="7.5703125" style="187" customWidth="1"/>
    <col min="13" max="13" width="7.5703125" customWidth="1"/>
    <col min="14" max="14" width="7.42578125" customWidth="1"/>
    <col min="15" max="15" width="8.140625" customWidth="1"/>
    <col min="16" max="16" width="7.85546875" customWidth="1"/>
  </cols>
  <sheetData>
    <row r="1" spans="2:17" x14ac:dyDescent="0.25">
      <c r="B1" s="12" t="s">
        <v>345</v>
      </c>
      <c r="C1" s="12"/>
      <c r="D1" s="12"/>
      <c r="E1" s="12"/>
      <c r="F1" s="12"/>
      <c r="G1" s="7"/>
      <c r="L1" s="208" t="s">
        <v>428</v>
      </c>
      <c r="M1" s="125"/>
      <c r="N1" s="52"/>
      <c r="O1" s="179"/>
      <c r="P1" s="125"/>
    </row>
    <row r="2" spans="2:17" x14ac:dyDescent="0.25">
      <c r="B2" s="12" t="s">
        <v>438</v>
      </c>
      <c r="C2" s="12"/>
      <c r="D2" s="12"/>
      <c r="E2" s="12"/>
      <c r="F2" s="12"/>
      <c r="G2" s="7"/>
    </row>
    <row r="3" spans="2:17" x14ac:dyDescent="0.25">
      <c r="B3" s="12"/>
      <c r="C3" s="12"/>
      <c r="D3" s="12"/>
      <c r="E3" s="12"/>
      <c r="F3" s="12"/>
      <c r="G3" s="7"/>
    </row>
    <row r="4" spans="2:17" x14ac:dyDescent="0.25">
      <c r="B4" s="12"/>
      <c r="C4" s="12"/>
      <c r="D4" s="12"/>
      <c r="E4" s="12"/>
      <c r="F4" s="15"/>
      <c r="G4" s="15" t="s">
        <v>425</v>
      </c>
      <c r="J4" s="15"/>
      <c r="K4" s="191"/>
      <c r="L4" s="209"/>
      <c r="M4" s="51"/>
      <c r="N4" s="51"/>
      <c r="O4" s="51"/>
      <c r="P4" s="45"/>
      <c r="Q4" s="45"/>
    </row>
    <row r="5" spans="2:17" x14ac:dyDescent="0.25">
      <c r="B5" s="14"/>
      <c r="C5" s="15"/>
      <c r="D5" s="15"/>
      <c r="E5" s="15"/>
      <c r="F5" s="15" t="s">
        <v>426</v>
      </c>
      <c r="G5" s="15"/>
      <c r="J5" s="15"/>
      <c r="K5" s="191"/>
      <c r="L5" s="210"/>
      <c r="M5" s="116"/>
      <c r="N5" s="116"/>
      <c r="O5" s="116"/>
      <c r="P5" s="45"/>
      <c r="Q5" s="45"/>
    </row>
    <row r="6" spans="2:17" x14ac:dyDescent="0.25">
      <c r="B6" s="14"/>
      <c r="C6" s="15"/>
      <c r="D6" s="15"/>
      <c r="E6" s="15"/>
      <c r="F6" s="15"/>
      <c r="G6" s="15" t="s">
        <v>427</v>
      </c>
      <c r="J6" s="15"/>
      <c r="K6" s="191"/>
      <c r="L6" s="210"/>
      <c r="M6" s="116"/>
      <c r="N6" s="116"/>
      <c r="O6" s="116"/>
      <c r="P6" s="45"/>
      <c r="Q6" s="45"/>
    </row>
    <row r="7" spans="2:17" x14ac:dyDescent="0.25">
      <c r="B7" s="14"/>
      <c r="C7" s="15"/>
      <c r="D7" s="15"/>
      <c r="E7" s="15"/>
      <c r="F7" s="15"/>
      <c r="G7" s="15"/>
      <c r="P7" s="43" t="s">
        <v>184</v>
      </c>
    </row>
    <row r="8" spans="2:17" ht="15" customHeight="1" x14ac:dyDescent="0.25">
      <c r="B8" s="241" t="s">
        <v>0</v>
      </c>
      <c r="C8" s="242"/>
      <c r="D8" s="242"/>
      <c r="E8" s="242"/>
      <c r="F8" s="242"/>
      <c r="G8" s="245" t="s">
        <v>185</v>
      </c>
      <c r="H8" s="128"/>
      <c r="I8" s="186"/>
      <c r="J8" s="133"/>
      <c r="K8" s="218"/>
      <c r="L8" s="215" t="s">
        <v>419</v>
      </c>
      <c r="M8" s="215"/>
      <c r="N8" s="220"/>
      <c r="O8" s="219"/>
      <c r="P8" s="190"/>
    </row>
    <row r="9" spans="2:17" x14ac:dyDescent="0.25">
      <c r="B9" s="243"/>
      <c r="C9" s="244"/>
      <c r="D9" s="244"/>
      <c r="E9" s="244"/>
      <c r="F9" s="244"/>
      <c r="G9" s="246"/>
      <c r="H9" s="129" t="s">
        <v>156</v>
      </c>
      <c r="I9" s="129" t="s">
        <v>156</v>
      </c>
      <c r="J9" s="134" t="s">
        <v>88</v>
      </c>
      <c r="L9" s="211"/>
      <c r="N9" s="221" t="s">
        <v>290</v>
      </c>
      <c r="O9" s="45" t="s">
        <v>2</v>
      </c>
      <c r="P9" s="105" t="s">
        <v>2</v>
      </c>
    </row>
    <row r="10" spans="2:17" x14ac:dyDescent="0.25">
      <c r="B10" s="243"/>
      <c r="C10" s="244"/>
      <c r="D10" s="244"/>
      <c r="E10" s="244"/>
      <c r="F10" s="244"/>
      <c r="G10" s="246"/>
      <c r="H10" s="129">
        <v>2020</v>
      </c>
      <c r="I10" s="129">
        <v>2021</v>
      </c>
      <c r="J10" s="134">
        <v>2022</v>
      </c>
      <c r="K10" s="192" t="s">
        <v>287</v>
      </c>
      <c r="L10" s="212" t="s">
        <v>288</v>
      </c>
      <c r="M10" s="150" t="s">
        <v>289</v>
      </c>
      <c r="N10" s="221">
        <v>2022</v>
      </c>
      <c r="O10" s="45"/>
      <c r="P10" s="105"/>
    </row>
    <row r="11" spans="2:17" x14ac:dyDescent="0.25">
      <c r="B11" s="243"/>
      <c r="C11" s="244"/>
      <c r="D11" s="244"/>
      <c r="E11" s="244"/>
      <c r="F11" s="244"/>
      <c r="G11" s="246"/>
      <c r="H11" s="130"/>
      <c r="I11" s="130"/>
      <c r="J11" s="135"/>
      <c r="K11" s="193"/>
      <c r="L11" s="213"/>
      <c r="M11" s="216"/>
      <c r="N11" s="222"/>
      <c r="O11" s="117"/>
      <c r="P11" s="106"/>
    </row>
    <row r="12" spans="2:17" x14ac:dyDescent="0.25">
      <c r="B12" s="107">
        <v>0</v>
      </c>
      <c r="C12" s="247">
        <v>1</v>
      </c>
      <c r="D12" s="247"/>
      <c r="E12" s="247">
        <v>2</v>
      </c>
      <c r="F12" s="247"/>
      <c r="G12" s="131">
        <v>3</v>
      </c>
      <c r="H12" s="126">
        <v>4</v>
      </c>
      <c r="I12" s="185">
        <v>5</v>
      </c>
      <c r="J12" s="146">
        <v>6</v>
      </c>
      <c r="K12" s="194" t="s">
        <v>420</v>
      </c>
      <c r="L12" s="214" t="s">
        <v>421</v>
      </c>
      <c r="M12" s="180" t="s">
        <v>422</v>
      </c>
      <c r="N12" s="180">
        <v>7</v>
      </c>
      <c r="O12" s="188" t="s">
        <v>423</v>
      </c>
      <c r="P12" s="189" t="s">
        <v>424</v>
      </c>
    </row>
    <row r="13" spans="2:17" ht="30" x14ac:dyDescent="0.25">
      <c r="B13" s="108" t="s">
        <v>3</v>
      </c>
      <c r="C13" s="41"/>
      <c r="D13" s="41"/>
      <c r="E13" s="41"/>
      <c r="F13" s="42" t="s">
        <v>355</v>
      </c>
      <c r="G13" s="41">
        <v>1</v>
      </c>
      <c r="H13" s="127">
        <f>H14+H34</f>
        <v>2729</v>
      </c>
      <c r="I13" s="127">
        <f t="shared" ref="I13" si="0">I14+I34</f>
        <v>4162</v>
      </c>
      <c r="J13" s="127">
        <f>J14+J34</f>
        <v>5833</v>
      </c>
      <c r="K13" s="195">
        <f t="shared" ref="K13:N13" si="1">K14+K34</f>
        <v>828</v>
      </c>
      <c r="L13" s="195">
        <f t="shared" si="1"/>
        <v>2414</v>
      </c>
      <c r="M13" s="181">
        <f t="shared" si="1"/>
        <v>3839</v>
      </c>
      <c r="N13" s="181">
        <f t="shared" si="1"/>
        <v>5207</v>
      </c>
      <c r="O13" s="114">
        <f>N13/I13*100</f>
        <v>125.1081210956271</v>
      </c>
      <c r="P13" s="109">
        <f>I13/H13*100</f>
        <v>152.51007695126418</v>
      </c>
    </row>
    <row r="14" spans="2:17" ht="43.5" customHeight="1" x14ac:dyDescent="0.25">
      <c r="B14" s="110"/>
      <c r="C14" s="41">
        <v>1</v>
      </c>
      <c r="D14" s="41"/>
      <c r="E14" s="41"/>
      <c r="F14" s="42" t="s">
        <v>356</v>
      </c>
      <c r="G14" s="41">
        <f>1+G13</f>
        <v>2</v>
      </c>
      <c r="H14" s="47">
        <f t="shared" ref="H14:M14" si="2">H15+H20+H21+H24+H25+H26</f>
        <v>2726</v>
      </c>
      <c r="I14" s="47">
        <f t="shared" ref="I14" si="3">I15+I20+I21+I24+I25+I26</f>
        <v>4159</v>
      </c>
      <c r="J14" s="47">
        <f>J15+J20+J21+J24+J25+J26</f>
        <v>5830</v>
      </c>
      <c r="K14" s="196">
        <v>828</v>
      </c>
      <c r="L14" s="196">
        <f t="shared" si="2"/>
        <v>2414</v>
      </c>
      <c r="M14" s="182">
        <f t="shared" si="2"/>
        <v>3839</v>
      </c>
      <c r="N14" s="182">
        <f>N15+N20+N21+N24+N25+N26</f>
        <v>5207</v>
      </c>
      <c r="O14" s="114">
        <f t="shared" ref="O14:O19" si="4">N14/I14*100</f>
        <v>125.19836499158453</v>
      </c>
      <c r="P14" s="109">
        <f t="shared" ref="P14:P18" si="5">I14/H14*100</f>
        <v>152.56786500366837</v>
      </c>
    </row>
    <row r="15" spans="2:17" ht="45" x14ac:dyDescent="0.25">
      <c r="B15" s="110"/>
      <c r="C15" s="41"/>
      <c r="D15" s="41" t="s">
        <v>6</v>
      </c>
      <c r="E15" s="41"/>
      <c r="F15" s="42" t="s">
        <v>357</v>
      </c>
      <c r="G15" s="41">
        <f t="shared" ref="G15:G76" si="6">1+G14</f>
        <v>3</v>
      </c>
      <c r="H15" s="48">
        <f>H16+H17+H18+H19</f>
        <v>2475</v>
      </c>
      <c r="I15" s="48">
        <f t="shared" ref="I15" si="7">I16+I17+I18+I19</f>
        <v>4129</v>
      </c>
      <c r="J15" s="48">
        <v>5828</v>
      </c>
      <c r="K15" s="197">
        <f t="shared" ref="K15:M15" si="8">K16+K17+K18+K19</f>
        <v>828</v>
      </c>
      <c r="L15" s="197">
        <f t="shared" si="8"/>
        <v>2407</v>
      </c>
      <c r="M15" s="22">
        <f t="shared" si="8"/>
        <v>3832</v>
      </c>
      <c r="N15" s="22">
        <f>N16+N17+N18+N19</f>
        <v>5200</v>
      </c>
      <c r="O15" s="114">
        <f t="shared" si="4"/>
        <v>125.93848389440542</v>
      </c>
      <c r="P15" s="109">
        <f t="shared" si="5"/>
        <v>166.82828282828282</v>
      </c>
    </row>
    <row r="16" spans="2:17" ht="17.25" customHeight="1" x14ac:dyDescent="0.25">
      <c r="B16" s="110"/>
      <c r="C16" s="41"/>
      <c r="D16" s="41"/>
      <c r="E16" s="41" t="s">
        <v>149</v>
      </c>
      <c r="F16" s="42" t="s">
        <v>90</v>
      </c>
      <c r="G16" s="41">
        <f t="shared" si="6"/>
        <v>4</v>
      </c>
      <c r="H16" s="49">
        <v>0</v>
      </c>
      <c r="I16" s="49">
        <v>0</v>
      </c>
      <c r="J16" s="49">
        <v>0</v>
      </c>
      <c r="K16" s="197">
        <v>0</v>
      </c>
      <c r="L16" s="197">
        <f>H16-K16</f>
        <v>0</v>
      </c>
      <c r="M16" s="22">
        <v>0</v>
      </c>
      <c r="N16" s="22">
        <f>H16-K16-L16-M16</f>
        <v>0</v>
      </c>
      <c r="O16" s="114"/>
      <c r="P16" s="109"/>
    </row>
    <row r="17" spans="2:16" x14ac:dyDescent="0.25">
      <c r="B17" s="110"/>
      <c r="C17" s="41"/>
      <c r="D17" s="41"/>
      <c r="E17" s="41" t="s">
        <v>91</v>
      </c>
      <c r="F17" s="42" t="s">
        <v>92</v>
      </c>
      <c r="G17" s="41">
        <f t="shared" si="6"/>
        <v>5</v>
      </c>
      <c r="H17" s="49">
        <v>0</v>
      </c>
      <c r="I17" s="49">
        <v>0</v>
      </c>
      <c r="J17" s="49">
        <v>0</v>
      </c>
      <c r="K17" s="197">
        <v>0</v>
      </c>
      <c r="L17" s="197">
        <v>0</v>
      </c>
      <c r="M17" s="22">
        <v>0</v>
      </c>
      <c r="N17" s="22">
        <f>H17-K17-L17-M17</f>
        <v>0</v>
      </c>
      <c r="O17" s="114"/>
      <c r="P17" s="109"/>
    </row>
    <row r="18" spans="2:16" x14ac:dyDescent="0.25">
      <c r="B18" s="110"/>
      <c r="C18" s="41"/>
      <c r="D18" s="41"/>
      <c r="E18" s="41" t="s">
        <v>93</v>
      </c>
      <c r="F18" s="42" t="s">
        <v>186</v>
      </c>
      <c r="G18" s="41">
        <f t="shared" si="6"/>
        <v>6</v>
      </c>
      <c r="H18" s="49">
        <v>2475</v>
      </c>
      <c r="I18" s="49">
        <v>4121</v>
      </c>
      <c r="J18" s="49">
        <v>5826</v>
      </c>
      <c r="K18" s="197">
        <v>828</v>
      </c>
      <c r="L18" s="197">
        <v>2407</v>
      </c>
      <c r="M18" s="22">
        <v>3832</v>
      </c>
      <c r="N18" s="22">
        <v>5200</v>
      </c>
      <c r="O18" s="114">
        <f t="shared" si="4"/>
        <v>126.18296529968454</v>
      </c>
      <c r="P18" s="109">
        <f t="shared" si="5"/>
        <v>166.50505050505052</v>
      </c>
    </row>
    <row r="19" spans="2:16" x14ac:dyDescent="0.25">
      <c r="B19" s="110"/>
      <c r="C19" s="41"/>
      <c r="D19" s="41"/>
      <c r="E19" s="41" t="s">
        <v>94</v>
      </c>
      <c r="F19" s="42" t="s">
        <v>95</v>
      </c>
      <c r="G19" s="41">
        <f t="shared" si="6"/>
        <v>7</v>
      </c>
      <c r="H19" s="49">
        <v>0</v>
      </c>
      <c r="I19" s="49">
        <v>8</v>
      </c>
      <c r="J19" s="49">
        <v>2</v>
      </c>
      <c r="K19" s="197">
        <v>0</v>
      </c>
      <c r="L19" s="197">
        <v>0</v>
      </c>
      <c r="M19" s="22">
        <v>0</v>
      </c>
      <c r="N19" s="22">
        <v>0</v>
      </c>
      <c r="O19" s="114">
        <f t="shared" si="4"/>
        <v>0</v>
      </c>
      <c r="P19" s="109"/>
    </row>
    <row r="20" spans="2:16" x14ac:dyDescent="0.25">
      <c r="B20" s="110"/>
      <c r="C20" s="41"/>
      <c r="D20" s="41" t="s">
        <v>8</v>
      </c>
      <c r="E20" s="41"/>
      <c r="F20" s="42" t="s">
        <v>96</v>
      </c>
      <c r="G20" s="41">
        <f t="shared" si="6"/>
        <v>8</v>
      </c>
      <c r="H20" s="49">
        <v>0</v>
      </c>
      <c r="I20" s="49">
        <v>0</v>
      </c>
      <c r="J20" s="49">
        <v>0</v>
      </c>
      <c r="K20" s="197">
        <v>0</v>
      </c>
      <c r="L20" s="197">
        <f>H20-K20</f>
        <v>0</v>
      </c>
      <c r="M20" s="22">
        <v>0</v>
      </c>
      <c r="N20" s="22">
        <f>H20-K20-L20-M20</f>
        <v>0</v>
      </c>
      <c r="O20" s="114"/>
      <c r="P20" s="109"/>
    </row>
    <row r="21" spans="2:16" ht="59.25" customHeight="1" x14ac:dyDescent="0.25">
      <c r="B21" s="110"/>
      <c r="C21" s="41"/>
      <c r="D21" s="41" t="s">
        <v>56</v>
      </c>
      <c r="E21" s="41"/>
      <c r="F21" s="42" t="s">
        <v>358</v>
      </c>
      <c r="G21" s="41">
        <f t="shared" si="6"/>
        <v>9</v>
      </c>
      <c r="H21" s="48">
        <f>H22+H23</f>
        <v>2</v>
      </c>
      <c r="I21" s="48">
        <f t="shared" ref="I21" si="9">I22+I23</f>
        <v>0</v>
      </c>
      <c r="J21" s="48">
        <f t="shared" ref="J21" si="10">J22+J23</f>
        <v>0</v>
      </c>
      <c r="K21" s="197">
        <f>K22+K23</f>
        <v>0</v>
      </c>
      <c r="L21" s="197">
        <v>0</v>
      </c>
      <c r="M21" s="22">
        <v>0</v>
      </c>
      <c r="N21" s="22">
        <v>0</v>
      </c>
      <c r="O21" s="114"/>
      <c r="P21" s="109"/>
    </row>
    <row r="22" spans="2:16" ht="29.25" customHeight="1" x14ac:dyDescent="0.25">
      <c r="B22" s="110"/>
      <c r="C22" s="41"/>
      <c r="D22" s="41"/>
      <c r="E22" s="41" t="s">
        <v>187</v>
      </c>
      <c r="F22" s="42" t="s">
        <v>188</v>
      </c>
      <c r="G22" s="41">
        <f t="shared" si="6"/>
        <v>10</v>
      </c>
      <c r="H22" s="49">
        <v>2</v>
      </c>
      <c r="I22" s="49">
        <v>0</v>
      </c>
      <c r="J22" s="49">
        <v>0</v>
      </c>
      <c r="K22" s="197">
        <v>0</v>
      </c>
      <c r="L22" s="197">
        <v>0</v>
      </c>
      <c r="M22" s="22">
        <v>0</v>
      </c>
      <c r="N22" s="22">
        <v>0</v>
      </c>
      <c r="O22" s="114"/>
      <c r="P22" s="109"/>
    </row>
    <row r="23" spans="2:16" ht="30" customHeight="1" x14ac:dyDescent="0.25">
      <c r="B23" s="110"/>
      <c r="C23" s="41"/>
      <c r="D23" s="41"/>
      <c r="E23" s="41" t="s">
        <v>97</v>
      </c>
      <c r="F23" s="42" t="s">
        <v>9</v>
      </c>
      <c r="G23" s="41">
        <f t="shared" si="6"/>
        <v>11</v>
      </c>
      <c r="H23" s="49">
        <v>0</v>
      </c>
      <c r="I23" s="49">
        <v>0</v>
      </c>
      <c r="J23" s="49">
        <v>0</v>
      </c>
      <c r="K23" s="197">
        <v>0</v>
      </c>
      <c r="L23" s="197">
        <f>H23-K23</f>
        <v>0</v>
      </c>
      <c r="M23" s="22">
        <v>0</v>
      </c>
      <c r="N23" s="22">
        <f>H23-K23-L23-M23</f>
        <v>0</v>
      </c>
      <c r="O23" s="114"/>
      <c r="P23" s="111"/>
    </row>
    <row r="24" spans="2:16" ht="18" customHeight="1" x14ac:dyDescent="0.25">
      <c r="B24" s="110"/>
      <c r="C24" s="41"/>
      <c r="D24" s="41" t="s">
        <v>66</v>
      </c>
      <c r="E24" s="41"/>
      <c r="F24" s="42" t="s">
        <v>189</v>
      </c>
      <c r="G24" s="41">
        <f t="shared" si="6"/>
        <v>12</v>
      </c>
      <c r="H24" s="49">
        <v>0</v>
      </c>
      <c r="I24" s="49">
        <v>0</v>
      </c>
      <c r="J24" s="49">
        <v>0</v>
      </c>
      <c r="K24" s="197">
        <v>0</v>
      </c>
      <c r="L24" s="197">
        <f>H24-K24</f>
        <v>0</v>
      </c>
      <c r="M24" s="22">
        <v>0</v>
      </c>
      <c r="N24" s="22">
        <f>H24-K24-L24-M24</f>
        <v>0</v>
      </c>
      <c r="O24" s="114"/>
      <c r="P24" s="111"/>
    </row>
    <row r="25" spans="2:16" ht="45" x14ac:dyDescent="0.25">
      <c r="B25" s="110"/>
      <c r="C25" s="41"/>
      <c r="D25" s="41" t="s">
        <v>68</v>
      </c>
      <c r="E25" s="41"/>
      <c r="F25" s="42" t="s">
        <v>190</v>
      </c>
      <c r="G25" s="41">
        <f t="shared" si="6"/>
        <v>13</v>
      </c>
      <c r="H25" s="49">
        <v>0</v>
      </c>
      <c r="I25" s="49">
        <v>0</v>
      </c>
      <c r="J25" s="49">
        <v>0</v>
      </c>
      <c r="K25" s="197">
        <v>0</v>
      </c>
      <c r="L25" s="197">
        <f>H25-K25</f>
        <v>0</v>
      </c>
      <c r="M25" s="22">
        <v>0</v>
      </c>
      <c r="N25" s="22">
        <f>H25-K25-L25-M25</f>
        <v>0</v>
      </c>
      <c r="O25" s="114"/>
      <c r="P25" s="111"/>
    </row>
    <row r="26" spans="2:16" ht="43.5" customHeight="1" x14ac:dyDescent="0.25">
      <c r="B26" s="110"/>
      <c r="C26" s="41"/>
      <c r="D26" s="41" t="s">
        <v>98</v>
      </c>
      <c r="E26" s="41"/>
      <c r="F26" s="42" t="s">
        <v>191</v>
      </c>
      <c r="G26" s="41">
        <f t="shared" si="6"/>
        <v>14</v>
      </c>
      <c r="H26" s="49">
        <f>H27+H33</f>
        <v>249</v>
      </c>
      <c r="I26" s="49">
        <f t="shared" ref="I26" si="11">I27+I33</f>
        <v>30</v>
      </c>
      <c r="J26" s="49">
        <v>2</v>
      </c>
      <c r="K26" s="198">
        <f t="shared" ref="K26:M26" si="12">K27+K33</f>
        <v>0</v>
      </c>
      <c r="L26" s="198">
        <f t="shared" si="12"/>
        <v>7</v>
      </c>
      <c r="M26" s="183">
        <f t="shared" si="12"/>
        <v>7</v>
      </c>
      <c r="N26" s="183">
        <v>7</v>
      </c>
      <c r="O26" s="114">
        <f t="shared" ref="O26:O27" si="13">N26/I26*100</f>
        <v>23.333333333333332</v>
      </c>
      <c r="P26" s="109">
        <f t="shared" ref="P26:P27" si="14">I26/H26*100</f>
        <v>12.048192771084338</v>
      </c>
    </row>
    <row r="27" spans="2:16" x14ac:dyDescent="0.25">
      <c r="B27" s="110"/>
      <c r="C27" s="41"/>
      <c r="D27" s="41"/>
      <c r="E27" s="41" t="s">
        <v>145</v>
      </c>
      <c r="F27" s="42" t="s">
        <v>192</v>
      </c>
      <c r="G27" s="41">
        <f t="shared" si="6"/>
        <v>15</v>
      </c>
      <c r="H27" s="49">
        <v>223</v>
      </c>
      <c r="I27" s="49">
        <v>30</v>
      </c>
      <c r="J27" s="49">
        <v>2</v>
      </c>
      <c r="K27" s="197">
        <v>0</v>
      </c>
      <c r="L27" s="197">
        <v>7</v>
      </c>
      <c r="M27" s="22">
        <v>7</v>
      </c>
      <c r="N27" s="22">
        <v>7</v>
      </c>
      <c r="O27" s="114">
        <f t="shared" si="13"/>
        <v>23.333333333333332</v>
      </c>
      <c r="P27" s="109">
        <f t="shared" si="14"/>
        <v>13.452914798206278</v>
      </c>
    </row>
    <row r="28" spans="2:16" ht="42.75" customHeight="1" x14ac:dyDescent="0.25">
      <c r="B28" s="110"/>
      <c r="C28" s="41"/>
      <c r="D28" s="41"/>
      <c r="E28" s="41" t="s">
        <v>99</v>
      </c>
      <c r="F28" s="42" t="s">
        <v>359</v>
      </c>
      <c r="G28" s="41">
        <f t="shared" si="6"/>
        <v>16</v>
      </c>
      <c r="H28" s="50">
        <v>0</v>
      </c>
      <c r="I28" s="50">
        <v>0</v>
      </c>
      <c r="J28" s="50">
        <v>0</v>
      </c>
      <c r="K28" s="199">
        <v>0</v>
      </c>
      <c r="L28" s="199">
        <v>0</v>
      </c>
      <c r="M28" s="20">
        <v>0</v>
      </c>
      <c r="N28" s="20">
        <v>0</v>
      </c>
      <c r="O28" s="22"/>
      <c r="P28" s="111"/>
    </row>
    <row r="29" spans="2:16" x14ac:dyDescent="0.25">
      <c r="B29" s="110"/>
      <c r="C29" s="41"/>
      <c r="D29" s="41"/>
      <c r="E29" s="41"/>
      <c r="F29" s="42" t="s">
        <v>193</v>
      </c>
      <c r="G29" s="41">
        <f t="shared" si="6"/>
        <v>17</v>
      </c>
      <c r="H29" s="49">
        <v>0</v>
      </c>
      <c r="I29" s="49"/>
      <c r="J29" s="49">
        <v>0</v>
      </c>
      <c r="K29" s="199">
        <v>0</v>
      </c>
      <c r="L29" s="199">
        <v>0</v>
      </c>
      <c r="M29" s="20">
        <v>0</v>
      </c>
      <c r="N29" s="20">
        <v>0</v>
      </c>
      <c r="O29" s="22"/>
      <c r="P29" s="111"/>
    </row>
    <row r="30" spans="2:16" x14ac:dyDescent="0.25">
      <c r="B30" s="110"/>
      <c r="C30" s="41"/>
      <c r="D30" s="41"/>
      <c r="E30" s="41"/>
      <c r="F30" s="42" t="s">
        <v>194</v>
      </c>
      <c r="G30" s="41">
        <f t="shared" si="6"/>
        <v>18</v>
      </c>
      <c r="H30" s="49">
        <v>0</v>
      </c>
      <c r="I30" s="49">
        <v>0</v>
      </c>
      <c r="J30" s="49">
        <v>0</v>
      </c>
      <c r="K30" s="199">
        <v>0</v>
      </c>
      <c r="L30" s="199">
        <v>0</v>
      </c>
      <c r="M30" s="20">
        <v>0</v>
      </c>
      <c r="N30" s="20">
        <v>0</v>
      </c>
      <c r="O30" s="22"/>
      <c r="P30" s="111"/>
    </row>
    <row r="31" spans="2:16" ht="30" x14ac:dyDescent="0.25">
      <c r="B31" s="110"/>
      <c r="C31" s="41"/>
      <c r="D31" s="41"/>
      <c r="E31" s="41" t="s">
        <v>100</v>
      </c>
      <c r="F31" s="42" t="s">
        <v>195</v>
      </c>
      <c r="G31" s="41">
        <f t="shared" si="6"/>
        <v>19</v>
      </c>
      <c r="H31" s="49">
        <v>0</v>
      </c>
      <c r="I31" s="49">
        <v>0</v>
      </c>
      <c r="J31" s="49">
        <v>0</v>
      </c>
      <c r="K31" s="199">
        <v>0</v>
      </c>
      <c r="L31" s="199">
        <v>0</v>
      </c>
      <c r="M31" s="20">
        <v>0</v>
      </c>
      <c r="N31" s="20">
        <v>0</v>
      </c>
      <c r="O31" s="22"/>
      <c r="P31" s="111"/>
    </row>
    <row r="32" spans="2:16" ht="30" x14ac:dyDescent="0.25">
      <c r="B32" s="110"/>
      <c r="C32" s="41"/>
      <c r="D32" s="41"/>
      <c r="E32" s="41" t="s">
        <v>101</v>
      </c>
      <c r="F32" s="42" t="s">
        <v>102</v>
      </c>
      <c r="G32" s="41">
        <f t="shared" si="6"/>
        <v>20</v>
      </c>
      <c r="H32" s="49">
        <v>0</v>
      </c>
      <c r="I32" s="49">
        <v>0</v>
      </c>
      <c r="J32" s="49">
        <v>0</v>
      </c>
      <c r="K32" s="199">
        <v>0</v>
      </c>
      <c r="L32" s="199">
        <v>0</v>
      </c>
      <c r="M32" s="20">
        <v>0</v>
      </c>
      <c r="N32" s="20">
        <v>0</v>
      </c>
      <c r="O32" s="22"/>
      <c r="P32" s="111"/>
    </row>
    <row r="33" spans="2:16" x14ac:dyDescent="0.25">
      <c r="B33" s="110"/>
      <c r="C33" s="41"/>
      <c r="D33" s="41"/>
      <c r="E33" s="41" t="s">
        <v>196</v>
      </c>
      <c r="F33" s="42" t="s">
        <v>95</v>
      </c>
      <c r="G33" s="41">
        <f t="shared" si="6"/>
        <v>21</v>
      </c>
      <c r="H33" s="49">
        <v>26</v>
      </c>
      <c r="I33" s="49">
        <v>0</v>
      </c>
      <c r="J33" s="49">
        <v>0</v>
      </c>
      <c r="K33" s="199">
        <v>0</v>
      </c>
      <c r="L33" s="199">
        <v>0</v>
      </c>
      <c r="M33" s="20">
        <v>0</v>
      </c>
      <c r="N33" s="20">
        <v>0</v>
      </c>
      <c r="O33" s="114"/>
      <c r="P33" s="109"/>
    </row>
    <row r="34" spans="2:16" ht="45" x14ac:dyDescent="0.25">
      <c r="B34" s="110"/>
      <c r="C34" s="41">
        <v>2</v>
      </c>
      <c r="D34" s="41"/>
      <c r="E34" s="41"/>
      <c r="F34" s="42" t="s">
        <v>360</v>
      </c>
      <c r="G34" s="41">
        <f t="shared" si="6"/>
        <v>22</v>
      </c>
      <c r="H34" s="48">
        <f t="shared" ref="H34:K34" si="15">SUM(H35:H39)</f>
        <v>3</v>
      </c>
      <c r="I34" s="48">
        <f t="shared" ref="I34" si="16">SUM(I35:I39)</f>
        <v>3</v>
      </c>
      <c r="J34" s="48">
        <f t="shared" si="15"/>
        <v>3</v>
      </c>
      <c r="K34" s="197">
        <f t="shared" si="15"/>
        <v>0</v>
      </c>
      <c r="L34" s="197">
        <v>0</v>
      </c>
      <c r="M34" s="22">
        <v>0</v>
      </c>
      <c r="N34" s="22">
        <v>0</v>
      </c>
      <c r="O34" s="114">
        <f>N34/I34*100</f>
        <v>0</v>
      </c>
      <c r="P34" s="109">
        <f>I34/H34*100</f>
        <v>100</v>
      </c>
    </row>
    <row r="35" spans="2:16" ht="17.25" customHeight="1" x14ac:dyDescent="0.25">
      <c r="B35" s="110"/>
      <c r="C35" s="41"/>
      <c r="D35" s="41" t="s">
        <v>6</v>
      </c>
      <c r="E35" s="41"/>
      <c r="F35" s="42" t="s">
        <v>103</v>
      </c>
      <c r="G35" s="41">
        <f t="shared" si="6"/>
        <v>23</v>
      </c>
      <c r="H35" s="49">
        <v>0</v>
      </c>
      <c r="I35" s="49">
        <v>0</v>
      </c>
      <c r="J35" s="49">
        <v>0</v>
      </c>
      <c r="K35" s="197">
        <v>0</v>
      </c>
      <c r="L35" s="197">
        <v>0</v>
      </c>
      <c r="M35" s="22">
        <v>0</v>
      </c>
      <c r="N35" s="22">
        <v>0</v>
      </c>
      <c r="O35" s="114"/>
      <c r="P35" s="109"/>
    </row>
    <row r="36" spans="2:16" x14ac:dyDescent="0.25">
      <c r="B36" s="110"/>
      <c r="C36" s="41"/>
      <c r="D36" s="41" t="s">
        <v>8</v>
      </c>
      <c r="E36" s="41"/>
      <c r="F36" s="42" t="s">
        <v>197</v>
      </c>
      <c r="G36" s="41">
        <f t="shared" si="6"/>
        <v>24</v>
      </c>
      <c r="H36" s="49">
        <v>0</v>
      </c>
      <c r="I36" s="49">
        <v>0</v>
      </c>
      <c r="J36" s="49">
        <v>0</v>
      </c>
      <c r="K36" s="197">
        <v>0</v>
      </c>
      <c r="L36" s="197">
        <v>0</v>
      </c>
      <c r="M36" s="22">
        <v>0</v>
      </c>
      <c r="N36" s="22">
        <v>0</v>
      </c>
      <c r="O36" s="114"/>
      <c r="P36" s="109"/>
    </row>
    <row r="37" spans="2:16" x14ac:dyDescent="0.25">
      <c r="B37" s="110"/>
      <c r="C37" s="41"/>
      <c r="D37" s="41" t="s">
        <v>56</v>
      </c>
      <c r="E37" s="41"/>
      <c r="F37" s="42" t="s">
        <v>198</v>
      </c>
      <c r="G37" s="41">
        <f t="shared" si="6"/>
        <v>25</v>
      </c>
      <c r="H37" s="49">
        <v>3</v>
      </c>
      <c r="I37" s="49">
        <v>3</v>
      </c>
      <c r="J37" s="49">
        <v>3</v>
      </c>
      <c r="K37" s="197">
        <v>0</v>
      </c>
      <c r="L37" s="197">
        <v>0</v>
      </c>
      <c r="M37" s="22">
        <v>0</v>
      </c>
      <c r="N37" s="22">
        <v>0</v>
      </c>
      <c r="O37" s="114">
        <f>N37/I37*100</f>
        <v>0</v>
      </c>
      <c r="P37" s="109">
        <f>I37/H37*100</f>
        <v>100</v>
      </c>
    </row>
    <row r="38" spans="2:16" x14ac:dyDescent="0.25">
      <c r="B38" s="110"/>
      <c r="C38" s="41"/>
      <c r="D38" s="41" t="s">
        <v>66</v>
      </c>
      <c r="E38" s="41"/>
      <c r="F38" s="42" t="s">
        <v>104</v>
      </c>
      <c r="G38" s="41">
        <f t="shared" si="6"/>
        <v>26</v>
      </c>
      <c r="H38" s="49">
        <v>0</v>
      </c>
      <c r="I38" s="49">
        <v>0</v>
      </c>
      <c r="J38" s="49">
        <v>0</v>
      </c>
      <c r="K38" s="197">
        <v>0</v>
      </c>
      <c r="L38" s="197">
        <v>0</v>
      </c>
      <c r="M38" s="22">
        <v>0</v>
      </c>
      <c r="N38" s="22">
        <v>0</v>
      </c>
      <c r="O38" s="114"/>
      <c r="P38" s="109"/>
    </row>
    <row r="39" spans="2:16" x14ac:dyDescent="0.25">
      <c r="B39" s="110"/>
      <c r="C39" s="41"/>
      <c r="D39" s="41" t="s">
        <v>68</v>
      </c>
      <c r="E39" s="41"/>
      <c r="F39" s="42" t="s">
        <v>105</v>
      </c>
      <c r="G39" s="41">
        <f t="shared" si="6"/>
        <v>27</v>
      </c>
      <c r="H39" s="49">
        <v>0</v>
      </c>
      <c r="I39" s="49">
        <v>0</v>
      </c>
      <c r="J39" s="49">
        <v>0</v>
      </c>
      <c r="K39" s="197">
        <v>0</v>
      </c>
      <c r="L39" s="197">
        <v>0</v>
      </c>
      <c r="M39" s="22">
        <v>0</v>
      </c>
      <c r="N39" s="22">
        <v>0</v>
      </c>
      <c r="O39" s="114"/>
      <c r="P39" s="109"/>
    </row>
    <row r="40" spans="2:16" ht="30" x14ac:dyDescent="0.25">
      <c r="B40" s="243" t="s">
        <v>11</v>
      </c>
      <c r="C40" s="131" t="s">
        <v>11</v>
      </c>
      <c r="D40" s="131"/>
      <c r="E40" s="131"/>
      <c r="F40" s="42" t="s">
        <v>361</v>
      </c>
      <c r="G40" s="41">
        <v>28</v>
      </c>
      <c r="H40" s="48">
        <f>H41+H142</f>
        <v>2781</v>
      </c>
      <c r="I40" s="48">
        <f t="shared" ref="I40" si="17">I41+I142</f>
        <v>3097</v>
      </c>
      <c r="J40" s="48">
        <v>4122</v>
      </c>
      <c r="K40" s="197">
        <f t="shared" ref="K40:N40" si="18">K41+K142</f>
        <v>777</v>
      </c>
      <c r="L40" s="197">
        <f t="shared" si="18"/>
        <v>1847</v>
      </c>
      <c r="M40" s="22">
        <f t="shared" si="18"/>
        <v>2831</v>
      </c>
      <c r="N40" s="22">
        <f t="shared" si="18"/>
        <v>3888</v>
      </c>
      <c r="O40" s="114">
        <f t="shared" ref="O40:O43" si="19">N40/I40*100</f>
        <v>125.54084597998063</v>
      </c>
      <c r="P40" s="109">
        <f t="shared" ref="P40:P43" si="20">I40/H40*100</f>
        <v>111.36281912980944</v>
      </c>
    </row>
    <row r="41" spans="2:16" ht="45" customHeight="1" x14ac:dyDescent="0.25">
      <c r="B41" s="243"/>
      <c r="C41" s="131">
        <v>1</v>
      </c>
      <c r="D41" s="131"/>
      <c r="E41" s="131"/>
      <c r="F41" s="42" t="s">
        <v>362</v>
      </c>
      <c r="G41" s="41">
        <f t="shared" si="6"/>
        <v>29</v>
      </c>
      <c r="H41" s="48">
        <f>H42+H90+H97+H125</f>
        <v>2781</v>
      </c>
      <c r="I41" s="48">
        <f t="shared" ref="I41" si="21">I42+I90+I97+I125</f>
        <v>3096</v>
      </c>
      <c r="J41" s="48">
        <v>4121</v>
      </c>
      <c r="K41" s="197">
        <f t="shared" ref="K41:N41" si="22">K42+K90+K97+K125</f>
        <v>777</v>
      </c>
      <c r="L41" s="197">
        <f t="shared" si="22"/>
        <v>1847</v>
      </c>
      <c r="M41" s="22">
        <f t="shared" si="22"/>
        <v>2831</v>
      </c>
      <c r="N41" s="22">
        <f t="shared" si="22"/>
        <v>3886</v>
      </c>
      <c r="O41" s="114">
        <f t="shared" si="19"/>
        <v>125.51679586563307</v>
      </c>
      <c r="P41" s="109">
        <f t="shared" si="20"/>
        <v>111.32686084142395</v>
      </c>
    </row>
    <row r="42" spans="2:16" ht="60" x14ac:dyDescent="0.25">
      <c r="B42" s="243"/>
      <c r="C42" s="131"/>
      <c r="D42" s="131"/>
      <c r="E42" s="131"/>
      <c r="F42" s="42" t="s">
        <v>363</v>
      </c>
      <c r="G42" s="41">
        <f t="shared" si="6"/>
        <v>30</v>
      </c>
      <c r="H42" s="48">
        <f>H43+H51+H57</f>
        <v>943</v>
      </c>
      <c r="I42" s="48">
        <f t="shared" ref="I42" si="23">I43+I51+I57</f>
        <v>1324</v>
      </c>
      <c r="J42" s="48">
        <v>1865</v>
      </c>
      <c r="K42" s="197">
        <f t="shared" ref="K42:N42" si="24">K43+K51+K57</f>
        <v>331</v>
      </c>
      <c r="L42" s="197">
        <f t="shared" si="24"/>
        <v>865</v>
      </c>
      <c r="M42" s="22">
        <f t="shared" si="24"/>
        <v>1283</v>
      </c>
      <c r="N42" s="22">
        <f t="shared" si="24"/>
        <v>1720</v>
      </c>
      <c r="O42" s="114">
        <f t="shared" si="19"/>
        <v>129.90936555891238</v>
      </c>
      <c r="P42" s="109">
        <f t="shared" si="20"/>
        <v>140.40296924708377</v>
      </c>
    </row>
    <row r="43" spans="2:16" ht="46.5" customHeight="1" x14ac:dyDescent="0.25">
      <c r="B43" s="243"/>
      <c r="C43" s="131"/>
      <c r="D43" s="131" t="s">
        <v>106</v>
      </c>
      <c r="E43" s="131"/>
      <c r="F43" s="42" t="s">
        <v>364</v>
      </c>
      <c r="G43" s="41">
        <f t="shared" si="6"/>
        <v>31</v>
      </c>
      <c r="H43" s="48">
        <f>H44+H45+H48+H49+H50</f>
        <v>533</v>
      </c>
      <c r="I43" s="48">
        <f t="shared" ref="I43" si="25">I44+I45+I48+I49+I50</f>
        <v>849</v>
      </c>
      <c r="J43" s="48">
        <v>1377</v>
      </c>
      <c r="K43" s="197">
        <f t="shared" ref="K43:N43" si="26">K44+K45+K48+K49+K50</f>
        <v>254</v>
      </c>
      <c r="L43" s="197">
        <f t="shared" si="26"/>
        <v>510</v>
      </c>
      <c r="M43" s="22">
        <f t="shared" si="26"/>
        <v>745</v>
      </c>
      <c r="N43" s="22">
        <f t="shared" si="26"/>
        <v>1118</v>
      </c>
      <c r="O43" s="114">
        <f t="shared" si="19"/>
        <v>131.68433451118963</v>
      </c>
      <c r="P43" s="109">
        <f t="shared" si="20"/>
        <v>159.28705440900563</v>
      </c>
    </row>
    <row r="44" spans="2:16" ht="30" x14ac:dyDescent="0.25">
      <c r="B44" s="243"/>
      <c r="C44" s="131"/>
      <c r="D44" s="131" t="s">
        <v>6</v>
      </c>
      <c r="E44" s="131"/>
      <c r="F44" s="42" t="s">
        <v>107</v>
      </c>
      <c r="G44" s="41">
        <f t="shared" si="6"/>
        <v>32</v>
      </c>
      <c r="H44" s="49">
        <v>0</v>
      </c>
      <c r="I44" s="49">
        <v>0</v>
      </c>
      <c r="J44" s="49">
        <v>0</v>
      </c>
      <c r="K44" s="198">
        <v>0</v>
      </c>
      <c r="L44" s="198">
        <v>0</v>
      </c>
      <c r="M44" s="183">
        <v>0</v>
      </c>
      <c r="N44" s="183">
        <v>0</v>
      </c>
      <c r="O44" s="114"/>
      <c r="P44" s="109"/>
    </row>
    <row r="45" spans="2:16" ht="29.25" customHeight="1" x14ac:dyDescent="0.25">
      <c r="B45" s="243"/>
      <c r="C45" s="131"/>
      <c r="D45" s="131" t="s">
        <v>8</v>
      </c>
      <c r="E45" s="131"/>
      <c r="F45" s="42" t="s">
        <v>108</v>
      </c>
      <c r="G45" s="41">
        <f t="shared" si="6"/>
        <v>33</v>
      </c>
      <c r="H45" s="48">
        <v>98</v>
      </c>
      <c r="I45" s="48">
        <v>173</v>
      </c>
      <c r="J45" s="48">
        <v>170</v>
      </c>
      <c r="K45" s="200">
        <v>23</v>
      </c>
      <c r="L45" s="200">
        <v>109</v>
      </c>
      <c r="M45" s="184">
        <v>170</v>
      </c>
      <c r="N45" s="184">
        <v>190</v>
      </c>
      <c r="O45" s="114">
        <f t="shared" ref="O45:O49" si="27">N45/I45*100</f>
        <v>109.82658959537572</v>
      </c>
      <c r="P45" s="109">
        <f t="shared" ref="P45:P49" si="28">I45/H45*100</f>
        <v>176.53061224489795</v>
      </c>
    </row>
    <row r="46" spans="2:16" ht="30" x14ac:dyDescent="0.25">
      <c r="B46" s="243"/>
      <c r="C46" s="131"/>
      <c r="D46" s="131"/>
      <c r="E46" s="131" t="s">
        <v>109</v>
      </c>
      <c r="F46" s="42" t="s">
        <v>110</v>
      </c>
      <c r="G46" s="41">
        <f t="shared" si="6"/>
        <v>34</v>
      </c>
      <c r="H46" s="49">
        <v>25</v>
      </c>
      <c r="I46" s="49">
        <v>59</v>
      </c>
      <c r="J46" s="49">
        <v>60</v>
      </c>
      <c r="K46" s="198">
        <v>0</v>
      </c>
      <c r="L46" s="198">
        <v>20</v>
      </c>
      <c r="M46" s="183">
        <v>28</v>
      </c>
      <c r="N46" s="183">
        <v>50</v>
      </c>
      <c r="O46" s="114">
        <f t="shared" si="27"/>
        <v>84.745762711864401</v>
      </c>
      <c r="P46" s="109">
        <f t="shared" si="28"/>
        <v>236</v>
      </c>
    </row>
    <row r="47" spans="2:16" ht="16.5" customHeight="1" x14ac:dyDescent="0.25">
      <c r="B47" s="243"/>
      <c r="C47" s="131"/>
      <c r="D47" s="131"/>
      <c r="E47" s="131" t="s">
        <v>111</v>
      </c>
      <c r="F47" s="42" t="s">
        <v>112</v>
      </c>
      <c r="G47" s="41">
        <f t="shared" si="6"/>
        <v>35</v>
      </c>
      <c r="H47" s="49">
        <v>4</v>
      </c>
      <c r="I47" s="49">
        <v>5</v>
      </c>
      <c r="J47" s="49">
        <v>2</v>
      </c>
      <c r="K47" s="201">
        <v>0</v>
      </c>
      <c r="L47" s="201">
        <v>2</v>
      </c>
      <c r="M47" s="21">
        <v>2</v>
      </c>
      <c r="N47" s="22">
        <v>2</v>
      </c>
      <c r="O47" s="114">
        <f t="shared" si="27"/>
        <v>40</v>
      </c>
      <c r="P47" s="109">
        <f t="shared" si="28"/>
        <v>125</v>
      </c>
    </row>
    <row r="48" spans="2:16" ht="45" x14ac:dyDescent="0.25">
      <c r="B48" s="243"/>
      <c r="C48" s="131"/>
      <c r="D48" s="131" t="s">
        <v>56</v>
      </c>
      <c r="E48" s="131"/>
      <c r="F48" s="42" t="s">
        <v>113</v>
      </c>
      <c r="G48" s="41">
        <v>36</v>
      </c>
      <c r="H48" s="49">
        <v>16</v>
      </c>
      <c r="I48" s="49">
        <v>7</v>
      </c>
      <c r="J48" s="49">
        <v>7</v>
      </c>
      <c r="K48" s="198">
        <v>3</v>
      </c>
      <c r="L48" s="198">
        <v>17</v>
      </c>
      <c r="M48" s="183">
        <v>25</v>
      </c>
      <c r="N48" s="183">
        <v>28</v>
      </c>
      <c r="O48" s="162">
        <f t="shared" si="27"/>
        <v>400</v>
      </c>
      <c r="P48" s="161">
        <f t="shared" si="28"/>
        <v>43.75</v>
      </c>
    </row>
    <row r="49" spans="2:16" ht="30" x14ac:dyDescent="0.25">
      <c r="B49" s="243"/>
      <c r="C49" s="131"/>
      <c r="D49" s="131" t="s">
        <v>66</v>
      </c>
      <c r="E49" s="131"/>
      <c r="F49" s="42" t="s">
        <v>199</v>
      </c>
      <c r="G49" s="41">
        <f t="shared" si="6"/>
        <v>37</v>
      </c>
      <c r="H49" s="49">
        <v>419</v>
      </c>
      <c r="I49" s="49">
        <v>669</v>
      </c>
      <c r="J49" s="49">
        <v>1200</v>
      </c>
      <c r="K49" s="202">
        <v>228</v>
      </c>
      <c r="L49" s="202">
        <v>384</v>
      </c>
      <c r="M49" s="217">
        <v>550</v>
      </c>
      <c r="N49" s="223">
        <v>900</v>
      </c>
      <c r="O49" s="114">
        <f t="shared" si="27"/>
        <v>134.5291479820628</v>
      </c>
      <c r="P49" s="109">
        <f t="shared" si="28"/>
        <v>159.66587112171837</v>
      </c>
    </row>
    <row r="50" spans="2:16" ht="18" customHeight="1" x14ac:dyDescent="0.25">
      <c r="B50" s="243"/>
      <c r="C50" s="131"/>
      <c r="D50" s="131" t="s">
        <v>68</v>
      </c>
      <c r="E50" s="131"/>
      <c r="F50" s="42" t="s">
        <v>114</v>
      </c>
      <c r="G50" s="41">
        <f t="shared" si="6"/>
        <v>38</v>
      </c>
      <c r="H50" s="49">
        <v>0</v>
      </c>
      <c r="I50" s="49">
        <v>0</v>
      </c>
      <c r="J50" s="49">
        <v>0</v>
      </c>
      <c r="K50" s="201">
        <v>0</v>
      </c>
      <c r="L50" s="201">
        <f>H50-K50</f>
        <v>0</v>
      </c>
      <c r="M50" s="21">
        <v>0</v>
      </c>
      <c r="N50" s="22">
        <f>H50-K50-L50-M50</f>
        <v>0</v>
      </c>
      <c r="O50" s="109"/>
      <c r="P50" s="109"/>
    </row>
    <row r="51" spans="2:16" ht="57.75" customHeight="1" x14ac:dyDescent="0.25">
      <c r="B51" s="243"/>
      <c r="C51" s="131"/>
      <c r="D51" s="131" t="s">
        <v>115</v>
      </c>
      <c r="E51" s="131"/>
      <c r="F51" s="42" t="s">
        <v>365</v>
      </c>
      <c r="G51" s="41">
        <f t="shared" si="6"/>
        <v>39</v>
      </c>
      <c r="H51" s="48">
        <f>H52+H53+H56</f>
        <v>114</v>
      </c>
      <c r="I51" s="48">
        <f t="shared" ref="I51" si="29">I52+I53+I56</f>
        <v>94</v>
      </c>
      <c r="J51" s="48">
        <v>96</v>
      </c>
      <c r="K51" s="197">
        <f t="shared" ref="K51:N51" si="30">K52+K53+K56</f>
        <v>20</v>
      </c>
      <c r="L51" s="197">
        <f t="shared" si="30"/>
        <v>105</v>
      </c>
      <c r="M51" s="22">
        <f t="shared" si="30"/>
        <v>145</v>
      </c>
      <c r="N51" s="22">
        <f t="shared" si="30"/>
        <v>168</v>
      </c>
      <c r="O51" s="114">
        <f t="shared" ref="O51:O52" si="31">N51/I51*100</f>
        <v>178.72340425531914</v>
      </c>
      <c r="P51" s="109">
        <f t="shared" ref="P51:P52" si="32">I51/H51*100</f>
        <v>82.456140350877192</v>
      </c>
    </row>
    <row r="52" spans="2:16" ht="29.25" customHeight="1" x14ac:dyDescent="0.25">
      <c r="B52" s="243"/>
      <c r="C52" s="131"/>
      <c r="D52" s="131" t="s">
        <v>6</v>
      </c>
      <c r="E52" s="131"/>
      <c r="F52" s="42" t="s">
        <v>200</v>
      </c>
      <c r="G52" s="41">
        <f t="shared" si="6"/>
        <v>40</v>
      </c>
      <c r="H52" s="172">
        <v>80</v>
      </c>
      <c r="I52" s="172">
        <v>57</v>
      </c>
      <c r="J52" s="172">
        <v>56</v>
      </c>
      <c r="K52" s="201">
        <v>8</v>
      </c>
      <c r="L52" s="201">
        <v>83</v>
      </c>
      <c r="M52" s="21">
        <v>110</v>
      </c>
      <c r="N52" s="22">
        <v>120</v>
      </c>
      <c r="O52" s="114">
        <f t="shared" si="31"/>
        <v>210.52631578947367</v>
      </c>
      <c r="P52" s="109">
        <f t="shared" si="32"/>
        <v>71.25</v>
      </c>
    </row>
    <row r="53" spans="2:16" ht="44.25" customHeight="1" x14ac:dyDescent="0.25">
      <c r="B53" s="243"/>
      <c r="C53" s="131"/>
      <c r="D53" s="131" t="s">
        <v>8</v>
      </c>
      <c r="E53" s="131"/>
      <c r="F53" s="42" t="s">
        <v>366</v>
      </c>
      <c r="G53" s="41">
        <f t="shared" si="6"/>
        <v>41</v>
      </c>
      <c r="H53" s="49">
        <f>H54+H55</f>
        <v>0</v>
      </c>
      <c r="I53" s="49">
        <f t="shared" ref="I53" si="33">I54+I55</f>
        <v>0</v>
      </c>
      <c r="J53" s="49">
        <f t="shared" ref="J53:N53" si="34">J54+J55</f>
        <v>0</v>
      </c>
      <c r="K53" s="198">
        <f t="shared" si="34"/>
        <v>0</v>
      </c>
      <c r="L53" s="198">
        <f t="shared" si="34"/>
        <v>0</v>
      </c>
      <c r="M53" s="183">
        <f t="shared" si="34"/>
        <v>0</v>
      </c>
      <c r="N53" s="183">
        <f t="shared" si="34"/>
        <v>0</v>
      </c>
      <c r="O53" s="109"/>
      <c r="P53" s="109"/>
    </row>
    <row r="54" spans="2:16" ht="33" customHeight="1" x14ac:dyDescent="0.25">
      <c r="B54" s="243"/>
      <c r="C54" s="131"/>
      <c r="D54" s="131"/>
      <c r="E54" s="131" t="s">
        <v>109</v>
      </c>
      <c r="F54" s="42" t="s">
        <v>201</v>
      </c>
      <c r="G54" s="41">
        <f t="shared" si="6"/>
        <v>42</v>
      </c>
      <c r="H54" s="49">
        <v>0</v>
      </c>
      <c r="I54" s="49">
        <v>0</v>
      </c>
      <c r="J54" s="49">
        <v>0</v>
      </c>
      <c r="K54" s="201">
        <v>0</v>
      </c>
      <c r="L54" s="201">
        <f>H54-K54</f>
        <v>0</v>
      </c>
      <c r="M54" s="21">
        <v>0</v>
      </c>
      <c r="N54" s="22">
        <f>H54-K54-L54-M54</f>
        <v>0</v>
      </c>
      <c r="O54" s="109"/>
      <c r="P54" s="109"/>
    </row>
    <row r="55" spans="2:16" ht="30" x14ac:dyDescent="0.25">
      <c r="B55" s="243"/>
      <c r="C55" s="131"/>
      <c r="D55" s="131"/>
      <c r="E55" s="131" t="s">
        <v>111</v>
      </c>
      <c r="F55" s="42" t="s">
        <v>202</v>
      </c>
      <c r="G55" s="41">
        <f t="shared" si="6"/>
        <v>43</v>
      </c>
      <c r="H55" s="49">
        <v>0</v>
      </c>
      <c r="I55" s="49">
        <v>0</v>
      </c>
      <c r="J55" s="49">
        <v>0</v>
      </c>
      <c r="K55" s="201">
        <v>0</v>
      </c>
      <c r="L55" s="201">
        <f>H55-K55</f>
        <v>0</v>
      </c>
      <c r="M55" s="21">
        <v>0</v>
      </c>
      <c r="N55" s="22">
        <f>H55-K55-L55-M55</f>
        <v>0</v>
      </c>
      <c r="O55" s="109"/>
      <c r="P55" s="109"/>
    </row>
    <row r="56" spans="2:16" x14ac:dyDescent="0.25">
      <c r="B56" s="243"/>
      <c r="C56" s="131"/>
      <c r="D56" s="131" t="s">
        <v>56</v>
      </c>
      <c r="E56" s="131"/>
      <c r="F56" s="42" t="s">
        <v>116</v>
      </c>
      <c r="G56" s="41">
        <f t="shared" si="6"/>
        <v>44</v>
      </c>
      <c r="H56" s="49">
        <v>34</v>
      </c>
      <c r="I56" s="49">
        <v>37</v>
      </c>
      <c r="J56" s="49">
        <v>40</v>
      </c>
      <c r="K56" s="201">
        <v>12</v>
      </c>
      <c r="L56" s="201">
        <v>22</v>
      </c>
      <c r="M56" s="21">
        <v>35</v>
      </c>
      <c r="N56" s="22">
        <v>48</v>
      </c>
      <c r="O56" s="114">
        <f t="shared" ref="O56:O57" si="35">N56/I56*100</f>
        <v>129.72972972972974</v>
      </c>
      <c r="P56" s="109">
        <f t="shared" ref="P56:P57" si="36">I56/H56*100</f>
        <v>108.8235294117647</v>
      </c>
    </row>
    <row r="57" spans="2:16" ht="90.75" customHeight="1" x14ac:dyDescent="0.25">
      <c r="B57" s="243"/>
      <c r="C57" s="131"/>
      <c r="D57" s="131" t="s">
        <v>117</v>
      </c>
      <c r="E57" s="131"/>
      <c r="F57" s="42" t="s">
        <v>367</v>
      </c>
      <c r="G57" s="41">
        <f t="shared" si="6"/>
        <v>45</v>
      </c>
      <c r="H57" s="48">
        <f>H58+H59+H61+H68+H73+H74+H78+H79+H80+H89</f>
        <v>296</v>
      </c>
      <c r="I57" s="48">
        <f t="shared" ref="I57" si="37">I58+I59+I61+I68+I73+I74+I78+I79+I80+I89</f>
        <v>381</v>
      </c>
      <c r="J57" s="48">
        <v>392</v>
      </c>
      <c r="K57" s="197">
        <f>K58+K59+K61+K68+K73+K74+K78+K79+K80+K89</f>
        <v>57</v>
      </c>
      <c r="L57" s="197">
        <f t="shared" ref="L57:N57" si="38">L58+L59+L61+L68+L73+L74+L78+L79+L80+L89</f>
        <v>250</v>
      </c>
      <c r="M57" s="22">
        <f t="shared" si="38"/>
        <v>393</v>
      </c>
      <c r="N57" s="22">
        <f t="shared" si="38"/>
        <v>434</v>
      </c>
      <c r="O57" s="114">
        <f t="shared" si="35"/>
        <v>113.91076115485563</v>
      </c>
      <c r="P57" s="109">
        <f t="shared" si="36"/>
        <v>128.7162162162162</v>
      </c>
    </row>
    <row r="58" spans="2:16" ht="20.25" customHeight="1" x14ac:dyDescent="0.25">
      <c r="B58" s="243"/>
      <c r="C58" s="131"/>
      <c r="D58" s="131" t="s">
        <v>6</v>
      </c>
      <c r="E58" s="131"/>
      <c r="F58" s="42" t="s">
        <v>118</v>
      </c>
      <c r="G58" s="41">
        <f t="shared" si="6"/>
        <v>46</v>
      </c>
      <c r="H58" s="49">
        <v>0</v>
      </c>
      <c r="I58" s="49">
        <v>0</v>
      </c>
      <c r="J58" s="49">
        <v>0</v>
      </c>
      <c r="K58" s="201">
        <v>0</v>
      </c>
      <c r="L58" s="201">
        <v>0</v>
      </c>
      <c r="M58" s="21">
        <v>0</v>
      </c>
      <c r="N58" s="22">
        <v>0</v>
      </c>
      <c r="O58" s="109">
        <v>0</v>
      </c>
      <c r="P58" s="109">
        <v>0</v>
      </c>
    </row>
    <row r="59" spans="2:16" ht="45" x14ac:dyDescent="0.25">
      <c r="B59" s="243"/>
      <c r="C59" s="131"/>
      <c r="D59" s="131" t="s">
        <v>8</v>
      </c>
      <c r="E59" s="131"/>
      <c r="F59" s="42" t="s">
        <v>203</v>
      </c>
      <c r="G59" s="41">
        <f t="shared" si="6"/>
        <v>47</v>
      </c>
      <c r="H59" s="49">
        <v>0</v>
      </c>
      <c r="I59" s="49">
        <v>0</v>
      </c>
      <c r="J59" s="49">
        <v>0</v>
      </c>
      <c r="K59" s="201">
        <v>0</v>
      </c>
      <c r="L59" s="201">
        <v>0</v>
      </c>
      <c r="M59" s="21">
        <v>0</v>
      </c>
      <c r="N59" s="22">
        <v>0</v>
      </c>
      <c r="O59" s="114"/>
      <c r="P59" s="109"/>
    </row>
    <row r="60" spans="2:16" ht="30" x14ac:dyDescent="0.25">
      <c r="B60" s="243"/>
      <c r="C60" s="131"/>
      <c r="D60" s="131"/>
      <c r="E60" s="131" t="s">
        <v>109</v>
      </c>
      <c r="F60" s="42" t="s">
        <v>204</v>
      </c>
      <c r="G60" s="41">
        <f t="shared" si="6"/>
        <v>48</v>
      </c>
      <c r="H60" s="49">
        <v>0</v>
      </c>
      <c r="I60" s="49">
        <v>0</v>
      </c>
      <c r="J60" s="49">
        <v>0</v>
      </c>
      <c r="K60" s="201">
        <v>0</v>
      </c>
      <c r="L60" s="201">
        <v>0</v>
      </c>
      <c r="M60" s="21">
        <v>0</v>
      </c>
      <c r="N60" s="22">
        <v>0</v>
      </c>
      <c r="O60" s="114"/>
      <c r="P60" s="109"/>
    </row>
    <row r="61" spans="2:16" ht="48" customHeight="1" x14ac:dyDescent="0.25">
      <c r="B61" s="243"/>
      <c r="C61" s="131"/>
      <c r="D61" s="131" t="s">
        <v>56</v>
      </c>
      <c r="E61" s="131"/>
      <c r="F61" s="42" t="s">
        <v>368</v>
      </c>
      <c r="G61" s="41">
        <f t="shared" si="6"/>
        <v>49</v>
      </c>
      <c r="H61" s="48">
        <f>H62+H65</f>
        <v>1</v>
      </c>
      <c r="I61" s="48">
        <f t="shared" ref="I61" si="39">I62+I65</f>
        <v>2</v>
      </c>
      <c r="J61" s="48">
        <v>5</v>
      </c>
      <c r="K61" s="197">
        <f t="shared" ref="K61:N61" si="40">K62+K65</f>
        <v>0</v>
      </c>
      <c r="L61" s="197">
        <f t="shared" si="40"/>
        <v>0</v>
      </c>
      <c r="M61" s="22">
        <f t="shared" si="40"/>
        <v>0</v>
      </c>
      <c r="N61" s="22">
        <f t="shared" si="40"/>
        <v>5</v>
      </c>
      <c r="O61" s="114">
        <f t="shared" ref="O61:O62" si="41">N61/I61*100</f>
        <v>250</v>
      </c>
      <c r="P61" s="109">
        <f t="shared" ref="P61:P62" si="42">I61/H61*100</f>
        <v>200</v>
      </c>
    </row>
    <row r="62" spans="2:16" ht="30" x14ac:dyDescent="0.25">
      <c r="B62" s="243"/>
      <c r="C62" s="131"/>
      <c r="D62" s="131"/>
      <c r="E62" s="131" t="s">
        <v>119</v>
      </c>
      <c r="F62" s="42" t="s">
        <v>120</v>
      </c>
      <c r="G62" s="41">
        <f t="shared" si="6"/>
        <v>50</v>
      </c>
      <c r="H62" s="49">
        <v>1</v>
      </c>
      <c r="I62" s="49">
        <v>2</v>
      </c>
      <c r="J62" s="49">
        <v>5</v>
      </c>
      <c r="K62" s="202">
        <v>0</v>
      </c>
      <c r="L62" s="202">
        <v>0</v>
      </c>
      <c r="M62" s="217">
        <v>0</v>
      </c>
      <c r="N62" s="223">
        <v>5</v>
      </c>
      <c r="O62" s="114">
        <f t="shared" si="41"/>
        <v>250</v>
      </c>
      <c r="P62" s="109">
        <f t="shared" si="42"/>
        <v>200</v>
      </c>
    </row>
    <row r="63" spans="2:16" ht="45" x14ac:dyDescent="0.25">
      <c r="B63" s="243"/>
      <c r="C63" s="131"/>
      <c r="D63" s="131"/>
      <c r="E63" s="131"/>
      <c r="F63" s="42" t="s">
        <v>205</v>
      </c>
      <c r="G63" s="41">
        <f t="shared" si="6"/>
        <v>51</v>
      </c>
      <c r="H63" s="49">
        <v>0</v>
      </c>
      <c r="I63" s="49">
        <v>0</v>
      </c>
      <c r="J63" s="49">
        <v>0</v>
      </c>
      <c r="K63" s="202">
        <v>0</v>
      </c>
      <c r="L63" s="202">
        <f>H63-K63</f>
        <v>0</v>
      </c>
      <c r="M63" s="217">
        <v>0</v>
      </c>
      <c r="N63" s="223">
        <f>H63-K63-L63-M63</f>
        <v>0</v>
      </c>
      <c r="O63" s="109"/>
      <c r="P63" s="109"/>
    </row>
    <row r="64" spans="2:16" ht="30" x14ac:dyDescent="0.25">
      <c r="B64" s="243"/>
      <c r="C64" s="131"/>
      <c r="D64" s="131"/>
      <c r="E64" s="131" t="s">
        <v>121</v>
      </c>
      <c r="F64" s="42" t="s">
        <v>206</v>
      </c>
      <c r="G64" s="41">
        <f t="shared" si="6"/>
        <v>52</v>
      </c>
      <c r="H64" s="49">
        <v>0</v>
      </c>
      <c r="I64" s="49">
        <v>0</v>
      </c>
      <c r="J64" s="49">
        <v>0</v>
      </c>
      <c r="K64" s="201">
        <v>0</v>
      </c>
      <c r="L64" s="201">
        <v>0</v>
      </c>
      <c r="M64" s="21">
        <v>0</v>
      </c>
      <c r="N64" s="22">
        <v>0</v>
      </c>
      <c r="O64" s="109"/>
      <c r="P64" s="109"/>
    </row>
    <row r="65" spans="2:16" ht="75" x14ac:dyDescent="0.25">
      <c r="B65" s="243"/>
      <c r="C65" s="131"/>
      <c r="D65" s="131"/>
      <c r="E65" s="131"/>
      <c r="F65" s="42" t="s">
        <v>207</v>
      </c>
      <c r="G65" s="41">
        <f t="shared" si="6"/>
        <v>53</v>
      </c>
      <c r="H65" s="20">
        <v>0</v>
      </c>
      <c r="I65" s="20">
        <v>0</v>
      </c>
      <c r="J65" s="20">
        <v>0</v>
      </c>
      <c r="K65" s="201">
        <v>0</v>
      </c>
      <c r="L65" s="201">
        <f>H65-K65</f>
        <v>0</v>
      </c>
      <c r="M65" s="21">
        <v>0</v>
      </c>
      <c r="N65" s="22">
        <f>H65-K65-L65-M65</f>
        <v>0</v>
      </c>
      <c r="O65" s="109"/>
      <c r="P65" s="109"/>
    </row>
    <row r="66" spans="2:16" ht="92.25" customHeight="1" x14ac:dyDescent="0.25">
      <c r="B66" s="243"/>
      <c r="C66" s="131"/>
      <c r="D66" s="131"/>
      <c r="E66" s="131"/>
      <c r="F66" s="42" t="s">
        <v>338</v>
      </c>
      <c r="G66" s="41">
        <f t="shared" si="6"/>
        <v>54</v>
      </c>
      <c r="H66" s="22">
        <v>0</v>
      </c>
      <c r="I66" s="22">
        <v>0</v>
      </c>
      <c r="J66" s="22">
        <v>0</v>
      </c>
      <c r="K66" s="201">
        <v>0</v>
      </c>
      <c r="L66" s="201">
        <f>H66-K66</f>
        <v>0</v>
      </c>
      <c r="M66" s="21">
        <v>0</v>
      </c>
      <c r="N66" s="22">
        <f>H66-K66-L66-M66</f>
        <v>0</v>
      </c>
      <c r="O66" s="109"/>
      <c r="P66" s="109"/>
    </row>
    <row r="67" spans="2:16" ht="30.75" customHeight="1" x14ac:dyDescent="0.25">
      <c r="B67" s="243"/>
      <c r="C67" s="131"/>
      <c r="D67" s="131"/>
      <c r="E67" s="131"/>
      <c r="F67" s="42" t="s">
        <v>339</v>
      </c>
      <c r="G67" s="41">
        <f t="shared" si="6"/>
        <v>55</v>
      </c>
      <c r="H67" s="22">
        <v>0</v>
      </c>
      <c r="I67" s="22">
        <v>0</v>
      </c>
      <c r="J67" s="22">
        <v>0</v>
      </c>
      <c r="K67" s="201">
        <v>0</v>
      </c>
      <c r="L67" s="201">
        <v>0</v>
      </c>
      <c r="M67" s="21">
        <v>0</v>
      </c>
      <c r="N67" s="22">
        <f>H67-K67-L67-M67</f>
        <v>0</v>
      </c>
      <c r="O67" s="109"/>
      <c r="P67" s="109"/>
    </row>
    <row r="68" spans="2:16" ht="57" customHeight="1" x14ac:dyDescent="0.25">
      <c r="B68" s="243"/>
      <c r="C68" s="131"/>
      <c r="D68" s="131" t="s">
        <v>66</v>
      </c>
      <c r="E68" s="131"/>
      <c r="F68" s="42" t="s">
        <v>369</v>
      </c>
      <c r="G68" s="41">
        <f t="shared" si="6"/>
        <v>56</v>
      </c>
      <c r="H68" s="22">
        <f>H69+H70+H72</f>
        <v>0</v>
      </c>
      <c r="I68" s="22">
        <f t="shared" ref="I68" si="43">I69+I70+I72</f>
        <v>0</v>
      </c>
      <c r="J68" s="22">
        <f t="shared" ref="J68:N68" si="44">J69+J70+J72</f>
        <v>0</v>
      </c>
      <c r="K68" s="197">
        <f t="shared" si="44"/>
        <v>0</v>
      </c>
      <c r="L68" s="197">
        <f t="shared" si="44"/>
        <v>0</v>
      </c>
      <c r="M68" s="22">
        <f t="shared" si="44"/>
        <v>0</v>
      </c>
      <c r="N68" s="22">
        <f t="shared" si="44"/>
        <v>0</v>
      </c>
      <c r="O68" s="109"/>
      <c r="P68" s="109"/>
    </row>
    <row r="69" spans="2:16" ht="45" x14ac:dyDescent="0.25">
      <c r="B69" s="243"/>
      <c r="C69" s="131"/>
      <c r="D69" s="131"/>
      <c r="E69" s="131" t="s">
        <v>122</v>
      </c>
      <c r="F69" s="42" t="s">
        <v>333</v>
      </c>
      <c r="G69" s="41">
        <f t="shared" si="6"/>
        <v>57</v>
      </c>
      <c r="H69" s="22">
        <v>0</v>
      </c>
      <c r="I69" s="22">
        <v>0</v>
      </c>
      <c r="J69" s="22">
        <v>0</v>
      </c>
      <c r="K69" s="201">
        <v>0</v>
      </c>
      <c r="L69" s="201">
        <f>H69-K69</f>
        <v>0</v>
      </c>
      <c r="M69" s="21">
        <v>0</v>
      </c>
      <c r="N69" s="22">
        <f>H69-K69-L69-M69</f>
        <v>0</v>
      </c>
      <c r="O69" s="109"/>
      <c r="P69" s="109"/>
    </row>
    <row r="70" spans="2:16" ht="60" x14ac:dyDescent="0.25">
      <c r="B70" s="243"/>
      <c r="C70" s="131"/>
      <c r="D70" s="131"/>
      <c r="E70" s="131" t="s">
        <v>123</v>
      </c>
      <c r="F70" s="42" t="s">
        <v>340</v>
      </c>
      <c r="G70" s="41">
        <f t="shared" si="6"/>
        <v>58</v>
      </c>
      <c r="H70" s="22">
        <v>0</v>
      </c>
      <c r="I70" s="22">
        <v>0</v>
      </c>
      <c r="J70" s="22">
        <v>0</v>
      </c>
      <c r="K70" s="201">
        <v>0</v>
      </c>
      <c r="L70" s="201">
        <f>H70-K70</f>
        <v>0</v>
      </c>
      <c r="M70" s="21">
        <v>0</v>
      </c>
      <c r="N70" s="22">
        <f>H70-K70-L70-M70</f>
        <v>0</v>
      </c>
      <c r="O70" s="109"/>
      <c r="P70" s="109"/>
    </row>
    <row r="71" spans="2:16" x14ac:dyDescent="0.25">
      <c r="B71" s="243"/>
      <c r="C71" s="131"/>
      <c r="D71" s="131"/>
      <c r="E71" s="131"/>
      <c r="F71" s="42" t="s">
        <v>334</v>
      </c>
      <c r="G71" s="41">
        <f t="shared" si="6"/>
        <v>59</v>
      </c>
      <c r="H71" s="22">
        <v>0</v>
      </c>
      <c r="I71" s="22">
        <v>0</v>
      </c>
      <c r="J71" s="22">
        <v>0</v>
      </c>
      <c r="K71" s="201">
        <v>0</v>
      </c>
      <c r="L71" s="201">
        <f>H71-K71</f>
        <v>0</v>
      </c>
      <c r="M71" s="21">
        <v>0</v>
      </c>
      <c r="N71" s="22">
        <f>H71-K71-L71-M71</f>
        <v>0</v>
      </c>
      <c r="O71" s="109"/>
      <c r="P71" s="109"/>
    </row>
    <row r="72" spans="2:16" ht="30" x14ac:dyDescent="0.25">
      <c r="B72" s="243"/>
      <c r="C72" s="131"/>
      <c r="D72" s="131"/>
      <c r="E72" s="131" t="s">
        <v>124</v>
      </c>
      <c r="F72" s="42" t="s">
        <v>335</v>
      </c>
      <c r="G72" s="41">
        <f t="shared" si="6"/>
        <v>60</v>
      </c>
      <c r="H72" s="22">
        <v>0</v>
      </c>
      <c r="I72" s="22">
        <v>0</v>
      </c>
      <c r="J72" s="22">
        <v>0</v>
      </c>
      <c r="K72" s="201">
        <v>0</v>
      </c>
      <c r="L72" s="201">
        <f>H72-K72</f>
        <v>0</v>
      </c>
      <c r="M72" s="21">
        <v>0</v>
      </c>
      <c r="N72" s="22">
        <f>H72-K72-L72-M72</f>
        <v>0</v>
      </c>
      <c r="O72" s="109"/>
      <c r="P72" s="109"/>
    </row>
    <row r="73" spans="2:16" ht="31.5" customHeight="1" x14ac:dyDescent="0.25">
      <c r="B73" s="243"/>
      <c r="C73" s="131"/>
      <c r="D73" s="131" t="s">
        <v>68</v>
      </c>
      <c r="E73" s="131"/>
      <c r="F73" s="42" t="s">
        <v>208</v>
      </c>
      <c r="G73" s="41">
        <f>1+G72</f>
        <v>61</v>
      </c>
      <c r="H73" s="22">
        <v>0</v>
      </c>
      <c r="I73" s="22">
        <v>1</v>
      </c>
      <c r="J73" s="22">
        <v>0</v>
      </c>
      <c r="K73" s="201">
        <v>0</v>
      </c>
      <c r="L73" s="201">
        <v>0</v>
      </c>
      <c r="M73" s="21">
        <v>0</v>
      </c>
      <c r="N73" s="22">
        <v>0</v>
      </c>
      <c r="O73" s="114"/>
      <c r="P73" s="109"/>
    </row>
    <row r="74" spans="2:16" ht="28.5" customHeight="1" x14ac:dyDescent="0.25">
      <c r="B74" s="243"/>
      <c r="C74" s="131"/>
      <c r="D74" s="131" t="s">
        <v>98</v>
      </c>
      <c r="E74" s="131"/>
      <c r="F74" s="42" t="s">
        <v>209</v>
      </c>
      <c r="G74" s="41">
        <f t="shared" si="6"/>
        <v>62</v>
      </c>
      <c r="H74" s="22">
        <f>H75</f>
        <v>5</v>
      </c>
      <c r="I74" s="22">
        <f t="shared" ref="I74:N74" si="45">I75</f>
        <v>6</v>
      </c>
      <c r="J74" s="22">
        <v>10</v>
      </c>
      <c r="K74" s="197">
        <f t="shared" si="45"/>
        <v>0</v>
      </c>
      <c r="L74" s="197">
        <f t="shared" si="45"/>
        <v>0</v>
      </c>
      <c r="M74" s="22">
        <f t="shared" si="45"/>
        <v>5</v>
      </c>
      <c r="N74" s="22">
        <f t="shared" si="45"/>
        <v>5</v>
      </c>
      <c r="O74" s="114">
        <f t="shared" ref="O74:O76" si="46">N74/I74*100</f>
        <v>83.333333333333343</v>
      </c>
      <c r="P74" s="109">
        <f t="shared" ref="P74:P76" si="47">I74/H74*100</f>
        <v>120</v>
      </c>
    </row>
    <row r="75" spans="2:16" ht="32.25" customHeight="1" x14ac:dyDescent="0.25">
      <c r="B75" s="243"/>
      <c r="C75" s="131"/>
      <c r="D75" s="131"/>
      <c r="E75" s="131"/>
      <c r="F75" s="145" t="s">
        <v>370</v>
      </c>
      <c r="G75" s="41">
        <f t="shared" si="6"/>
        <v>63</v>
      </c>
      <c r="H75" s="22">
        <f>H76+H77</f>
        <v>5</v>
      </c>
      <c r="I75" s="22">
        <f t="shared" ref="I75" si="48">I76+I77</f>
        <v>6</v>
      </c>
      <c r="J75" s="22">
        <v>10</v>
      </c>
      <c r="K75" s="197">
        <f t="shared" ref="K75:N75" si="49">K76+K77</f>
        <v>0</v>
      </c>
      <c r="L75" s="197">
        <f t="shared" si="49"/>
        <v>0</v>
      </c>
      <c r="M75" s="22">
        <f t="shared" si="49"/>
        <v>5</v>
      </c>
      <c r="N75" s="22">
        <f t="shared" si="49"/>
        <v>5</v>
      </c>
      <c r="O75" s="114">
        <f t="shared" si="46"/>
        <v>83.333333333333343</v>
      </c>
      <c r="P75" s="109">
        <f t="shared" si="47"/>
        <v>120</v>
      </c>
    </row>
    <row r="76" spans="2:16" x14ac:dyDescent="0.25">
      <c r="B76" s="243"/>
      <c r="C76" s="131"/>
      <c r="D76" s="131"/>
      <c r="E76" s="131"/>
      <c r="F76" s="42" t="s">
        <v>210</v>
      </c>
      <c r="G76" s="41">
        <f t="shared" si="6"/>
        <v>64</v>
      </c>
      <c r="H76" s="22">
        <v>5</v>
      </c>
      <c r="I76" s="22">
        <v>6</v>
      </c>
      <c r="J76" s="22">
        <v>10</v>
      </c>
      <c r="K76" s="201">
        <v>0</v>
      </c>
      <c r="L76" s="201">
        <v>0</v>
      </c>
      <c r="M76" s="21">
        <v>5</v>
      </c>
      <c r="N76" s="22">
        <v>5</v>
      </c>
      <c r="O76" s="114">
        <f t="shared" si="46"/>
        <v>83.333333333333343</v>
      </c>
      <c r="P76" s="109">
        <f t="shared" si="47"/>
        <v>120</v>
      </c>
    </row>
    <row r="77" spans="2:16" x14ac:dyDescent="0.25">
      <c r="B77" s="243"/>
      <c r="C77" s="131"/>
      <c r="D77" s="131"/>
      <c r="E77" s="131"/>
      <c r="F77" s="42" t="s">
        <v>211</v>
      </c>
      <c r="G77" s="41">
        <f t="shared" ref="G77:G140" si="50">1+G76</f>
        <v>65</v>
      </c>
      <c r="H77" s="22">
        <v>0</v>
      </c>
      <c r="I77" s="22">
        <v>0</v>
      </c>
      <c r="J77" s="22">
        <v>0</v>
      </c>
      <c r="K77" s="201">
        <v>0</v>
      </c>
      <c r="L77" s="201">
        <v>0</v>
      </c>
      <c r="M77" s="21">
        <v>0</v>
      </c>
      <c r="N77" s="22">
        <v>0</v>
      </c>
      <c r="O77" s="114"/>
      <c r="P77" s="109"/>
    </row>
    <row r="78" spans="2:16" ht="27.75" customHeight="1" x14ac:dyDescent="0.25">
      <c r="B78" s="243"/>
      <c r="C78" s="131"/>
      <c r="D78" s="131" t="s">
        <v>125</v>
      </c>
      <c r="E78" s="131"/>
      <c r="F78" s="42" t="s">
        <v>212</v>
      </c>
      <c r="G78" s="41">
        <f t="shared" si="50"/>
        <v>66</v>
      </c>
      <c r="H78" s="22">
        <v>27</v>
      </c>
      <c r="I78" s="22">
        <v>33</v>
      </c>
      <c r="J78" s="22">
        <v>35</v>
      </c>
      <c r="K78" s="201">
        <v>7</v>
      </c>
      <c r="L78" s="201">
        <v>14</v>
      </c>
      <c r="M78" s="21">
        <v>22</v>
      </c>
      <c r="N78" s="22">
        <v>26</v>
      </c>
      <c r="O78" s="114">
        <f t="shared" ref="O78:O82" si="51">N78/I78*100</f>
        <v>78.787878787878782</v>
      </c>
      <c r="P78" s="109">
        <f t="shared" ref="P78:P82" si="52">I78/H78*100</f>
        <v>122.22222222222223</v>
      </c>
    </row>
    <row r="79" spans="2:16" ht="30" x14ac:dyDescent="0.25">
      <c r="B79" s="243"/>
      <c r="C79" s="131"/>
      <c r="D79" s="131" t="s">
        <v>126</v>
      </c>
      <c r="E79" s="131"/>
      <c r="F79" s="42" t="s">
        <v>213</v>
      </c>
      <c r="G79" s="41">
        <f t="shared" si="50"/>
        <v>67</v>
      </c>
      <c r="H79" s="22">
        <v>3</v>
      </c>
      <c r="I79" s="22">
        <v>3</v>
      </c>
      <c r="J79" s="22">
        <v>4</v>
      </c>
      <c r="K79" s="201">
        <v>1</v>
      </c>
      <c r="L79" s="201">
        <v>2</v>
      </c>
      <c r="M79" s="21">
        <v>3</v>
      </c>
      <c r="N79" s="22">
        <v>5</v>
      </c>
      <c r="O79" s="114">
        <f t="shared" si="51"/>
        <v>166.66666666666669</v>
      </c>
      <c r="P79" s="109">
        <f t="shared" si="52"/>
        <v>100</v>
      </c>
    </row>
    <row r="80" spans="2:16" ht="33" customHeight="1" x14ac:dyDescent="0.25">
      <c r="B80" s="243"/>
      <c r="C80" s="131"/>
      <c r="D80" s="131" t="s">
        <v>127</v>
      </c>
      <c r="E80" s="131"/>
      <c r="F80" s="42" t="s">
        <v>214</v>
      </c>
      <c r="G80" s="41">
        <f t="shared" si="50"/>
        <v>68</v>
      </c>
      <c r="H80" s="22">
        <f>H81+H82+H83+H84+H86+H87+H88</f>
        <v>34</v>
      </c>
      <c r="I80" s="22">
        <f t="shared" ref="I80" si="53">I81+I82+I83+I84+I86+I87+I88</f>
        <v>36</v>
      </c>
      <c r="J80" s="22">
        <v>38</v>
      </c>
      <c r="K80" s="197">
        <f t="shared" ref="K80:N80" si="54">K81+K82+K83+K84+K86+K87+K88</f>
        <v>0</v>
      </c>
      <c r="L80" s="197">
        <f t="shared" si="54"/>
        <v>3</v>
      </c>
      <c r="M80" s="22">
        <f t="shared" si="54"/>
        <v>3</v>
      </c>
      <c r="N80" s="22">
        <f t="shared" si="54"/>
        <v>3</v>
      </c>
      <c r="O80" s="114">
        <f t="shared" si="51"/>
        <v>8.3333333333333321</v>
      </c>
      <c r="P80" s="109">
        <f t="shared" si="52"/>
        <v>105.88235294117648</v>
      </c>
    </row>
    <row r="81" spans="2:16" ht="30" x14ac:dyDescent="0.25">
      <c r="B81" s="243"/>
      <c r="C81" s="131"/>
      <c r="D81" s="131"/>
      <c r="E81" s="131" t="s">
        <v>128</v>
      </c>
      <c r="F81" s="42" t="s">
        <v>336</v>
      </c>
      <c r="G81" s="41">
        <f t="shared" si="50"/>
        <v>69</v>
      </c>
      <c r="H81" s="22">
        <v>30</v>
      </c>
      <c r="I81" s="22">
        <v>35</v>
      </c>
      <c r="J81" s="22">
        <v>35</v>
      </c>
      <c r="K81" s="201">
        <v>0</v>
      </c>
      <c r="L81" s="201">
        <v>0</v>
      </c>
      <c r="M81" s="21">
        <v>0</v>
      </c>
      <c r="N81" s="22">
        <v>0</v>
      </c>
      <c r="O81" s="114">
        <f t="shared" si="51"/>
        <v>0</v>
      </c>
      <c r="P81" s="109">
        <f t="shared" si="52"/>
        <v>116.66666666666667</v>
      </c>
    </row>
    <row r="82" spans="2:16" ht="45" customHeight="1" x14ac:dyDescent="0.25">
      <c r="B82" s="243"/>
      <c r="C82" s="131"/>
      <c r="D82" s="131"/>
      <c r="E82" s="131" t="s">
        <v>129</v>
      </c>
      <c r="F82" s="42" t="s">
        <v>341</v>
      </c>
      <c r="G82" s="41">
        <f t="shared" si="50"/>
        <v>70</v>
      </c>
      <c r="H82" s="22">
        <v>1</v>
      </c>
      <c r="I82" s="22">
        <v>1</v>
      </c>
      <c r="J82" s="22">
        <v>1</v>
      </c>
      <c r="K82" s="201">
        <v>0</v>
      </c>
      <c r="L82" s="201">
        <v>1</v>
      </c>
      <c r="M82" s="21">
        <v>1</v>
      </c>
      <c r="N82" s="22">
        <v>1</v>
      </c>
      <c r="O82" s="114">
        <f t="shared" si="51"/>
        <v>100</v>
      </c>
      <c r="P82" s="109">
        <f t="shared" si="52"/>
        <v>100</v>
      </c>
    </row>
    <row r="83" spans="2:16" ht="30" x14ac:dyDescent="0.25">
      <c r="B83" s="243"/>
      <c r="C83" s="131"/>
      <c r="D83" s="131"/>
      <c r="E83" s="131" t="s">
        <v>130</v>
      </c>
      <c r="F83" s="42" t="s">
        <v>131</v>
      </c>
      <c r="G83" s="41">
        <f t="shared" si="50"/>
        <v>71</v>
      </c>
      <c r="H83" s="22">
        <v>3</v>
      </c>
      <c r="I83" s="22">
        <v>0</v>
      </c>
      <c r="J83" s="22">
        <v>2</v>
      </c>
      <c r="K83" s="201">
        <v>0</v>
      </c>
      <c r="L83" s="201">
        <v>2</v>
      </c>
      <c r="M83" s="21">
        <v>2</v>
      </c>
      <c r="N83" s="22">
        <v>2</v>
      </c>
      <c r="O83" s="114"/>
      <c r="P83" s="109"/>
    </row>
    <row r="84" spans="2:16" ht="44.25" customHeight="1" x14ac:dyDescent="0.25">
      <c r="B84" s="243"/>
      <c r="C84" s="131"/>
      <c r="D84" s="131"/>
      <c r="E84" s="131" t="s">
        <v>132</v>
      </c>
      <c r="F84" s="42" t="s">
        <v>215</v>
      </c>
      <c r="G84" s="41">
        <f t="shared" si="50"/>
        <v>72</v>
      </c>
      <c r="H84" s="22">
        <v>0</v>
      </c>
      <c r="I84" s="22">
        <v>0</v>
      </c>
      <c r="J84" s="22">
        <v>0</v>
      </c>
      <c r="K84" s="201">
        <v>0</v>
      </c>
      <c r="L84" s="201">
        <f>H84-K84</f>
        <v>0</v>
      </c>
      <c r="M84" s="21">
        <v>0</v>
      </c>
      <c r="N84" s="22">
        <f>H84-K84-L84-M84</f>
        <v>0</v>
      </c>
      <c r="O84" s="109"/>
      <c r="P84" s="109"/>
    </row>
    <row r="85" spans="2:16" ht="30" customHeight="1" x14ac:dyDescent="0.25">
      <c r="B85" s="243"/>
      <c r="C85" s="131"/>
      <c r="D85" s="131"/>
      <c r="E85" s="131"/>
      <c r="F85" s="42" t="s">
        <v>216</v>
      </c>
      <c r="G85" s="41">
        <f t="shared" si="50"/>
        <v>73</v>
      </c>
      <c r="H85" s="22">
        <v>0</v>
      </c>
      <c r="I85" s="22">
        <v>0</v>
      </c>
      <c r="J85" s="22">
        <v>0</v>
      </c>
      <c r="K85" s="201">
        <v>0</v>
      </c>
      <c r="L85" s="201">
        <f>H85-K85</f>
        <v>0</v>
      </c>
      <c r="M85" s="21">
        <v>0</v>
      </c>
      <c r="N85" s="22">
        <f>H85-K85-L85-M85</f>
        <v>0</v>
      </c>
      <c r="O85" s="109"/>
      <c r="P85" s="109"/>
    </row>
    <row r="86" spans="2:16" ht="30" x14ac:dyDescent="0.25">
      <c r="B86" s="243"/>
      <c r="C86" s="131"/>
      <c r="D86" s="131"/>
      <c r="E86" s="131" t="s">
        <v>133</v>
      </c>
      <c r="F86" s="42" t="s">
        <v>217</v>
      </c>
      <c r="G86" s="41">
        <f t="shared" si="50"/>
        <v>74</v>
      </c>
      <c r="H86" s="22">
        <v>0</v>
      </c>
      <c r="I86" s="22">
        <v>0</v>
      </c>
      <c r="J86" s="22">
        <v>0</v>
      </c>
      <c r="K86" s="201">
        <v>0</v>
      </c>
      <c r="L86" s="201">
        <f>H86-K86</f>
        <v>0</v>
      </c>
      <c r="M86" s="21">
        <v>0</v>
      </c>
      <c r="N86" s="22">
        <f>H86-K86-L86-M86</f>
        <v>0</v>
      </c>
      <c r="O86" s="109"/>
      <c r="P86" s="109"/>
    </row>
    <row r="87" spans="2:16" ht="57" customHeight="1" x14ac:dyDescent="0.25">
      <c r="B87" s="243"/>
      <c r="C87" s="131"/>
      <c r="D87" s="131"/>
      <c r="E87" s="131" t="s">
        <v>134</v>
      </c>
      <c r="F87" s="42" t="s">
        <v>218</v>
      </c>
      <c r="G87" s="41">
        <f t="shared" si="50"/>
        <v>75</v>
      </c>
      <c r="H87" s="22">
        <v>0</v>
      </c>
      <c r="I87" s="22">
        <v>0</v>
      </c>
      <c r="J87" s="22">
        <v>0</v>
      </c>
      <c r="K87" s="201">
        <v>0</v>
      </c>
      <c r="L87" s="201">
        <f>H87-K87</f>
        <v>0</v>
      </c>
      <c r="M87" s="21">
        <v>0</v>
      </c>
      <c r="N87" s="22">
        <f>H87-K87-L87-M87</f>
        <v>0</v>
      </c>
      <c r="O87" s="109"/>
      <c r="P87" s="109"/>
    </row>
    <row r="88" spans="2:16" ht="45" x14ac:dyDescent="0.25">
      <c r="B88" s="243"/>
      <c r="C88" s="131"/>
      <c r="D88" s="131"/>
      <c r="E88" s="131" t="s">
        <v>135</v>
      </c>
      <c r="F88" s="42" t="s">
        <v>219</v>
      </c>
      <c r="G88" s="41">
        <f t="shared" si="50"/>
        <v>76</v>
      </c>
      <c r="H88" s="22">
        <v>0</v>
      </c>
      <c r="I88" s="22">
        <v>0</v>
      </c>
      <c r="J88" s="22">
        <v>0</v>
      </c>
      <c r="K88" s="201">
        <v>0</v>
      </c>
      <c r="L88" s="201">
        <v>0</v>
      </c>
      <c r="M88" s="21">
        <v>0</v>
      </c>
      <c r="N88" s="22">
        <f>H88-K88-L88-M88</f>
        <v>0</v>
      </c>
      <c r="O88" s="109"/>
      <c r="P88" s="109"/>
    </row>
    <row r="89" spans="2:16" ht="75" x14ac:dyDescent="0.25">
      <c r="B89" s="243"/>
      <c r="C89" s="131"/>
      <c r="D89" s="131" t="s">
        <v>349</v>
      </c>
      <c r="E89" s="131"/>
      <c r="F89" s="42" t="s">
        <v>346</v>
      </c>
      <c r="G89" s="41">
        <f t="shared" si="50"/>
        <v>77</v>
      </c>
      <c r="H89" s="22">
        <v>226</v>
      </c>
      <c r="I89" s="22">
        <v>300</v>
      </c>
      <c r="J89" s="22">
        <v>300</v>
      </c>
      <c r="K89" s="201">
        <v>49</v>
      </c>
      <c r="L89" s="201">
        <v>231</v>
      </c>
      <c r="M89" s="21">
        <v>360</v>
      </c>
      <c r="N89" s="22">
        <v>390</v>
      </c>
      <c r="O89" s="114">
        <f t="shared" ref="O89:O90" si="55">N89/I89*100</f>
        <v>130</v>
      </c>
      <c r="P89" s="109">
        <f t="shared" ref="P89:P90" si="56">I89/H89*100</f>
        <v>132.74336283185841</v>
      </c>
    </row>
    <row r="90" spans="2:16" ht="74.25" customHeight="1" x14ac:dyDescent="0.25">
      <c r="B90" s="243"/>
      <c r="C90" s="131" t="s">
        <v>153</v>
      </c>
      <c r="D90" s="131"/>
      <c r="E90" s="131"/>
      <c r="F90" s="42" t="s">
        <v>371</v>
      </c>
      <c r="G90" s="41">
        <f t="shared" si="50"/>
        <v>78</v>
      </c>
      <c r="H90" s="22">
        <f>H91+H92+H93+H94+H95+H96</f>
        <v>433</v>
      </c>
      <c r="I90" s="22">
        <f t="shared" ref="I90" si="57">I91+I92+I93+I94+I95+I96</f>
        <v>511</v>
      </c>
      <c r="J90" s="22">
        <v>600</v>
      </c>
      <c r="K90" s="197">
        <f t="shared" ref="K90:N90" si="58">K91+K92+K93+K94+K95+K96</f>
        <v>118</v>
      </c>
      <c r="L90" s="197">
        <f t="shared" si="58"/>
        <v>239</v>
      </c>
      <c r="M90" s="22">
        <f t="shared" si="58"/>
        <v>370</v>
      </c>
      <c r="N90" s="22">
        <f t="shared" si="58"/>
        <v>565</v>
      </c>
      <c r="O90" s="114">
        <f t="shared" si="55"/>
        <v>110.56751467710373</v>
      </c>
      <c r="P90" s="109">
        <f t="shared" si="56"/>
        <v>118.01385681293301</v>
      </c>
    </row>
    <row r="91" spans="2:16" ht="45" customHeight="1" x14ac:dyDescent="0.25">
      <c r="B91" s="243"/>
      <c r="C91" s="131"/>
      <c r="D91" s="131" t="s">
        <v>6</v>
      </c>
      <c r="E91" s="131"/>
      <c r="F91" s="42" t="s">
        <v>136</v>
      </c>
      <c r="G91" s="41">
        <f t="shared" si="50"/>
        <v>79</v>
      </c>
      <c r="H91" s="22">
        <v>0</v>
      </c>
      <c r="I91" s="22">
        <v>0</v>
      </c>
      <c r="J91" s="22">
        <v>0</v>
      </c>
      <c r="K91" s="201">
        <v>0</v>
      </c>
      <c r="L91" s="201">
        <f>H91-K91</f>
        <v>0</v>
      </c>
      <c r="M91" s="21">
        <v>0</v>
      </c>
      <c r="N91" s="22">
        <f>H91-K91-L91-M91</f>
        <v>0</v>
      </c>
      <c r="O91" s="109">
        <v>0</v>
      </c>
      <c r="P91" s="109">
        <v>0</v>
      </c>
    </row>
    <row r="92" spans="2:16" ht="46.5" customHeight="1" x14ac:dyDescent="0.25">
      <c r="B92" s="243"/>
      <c r="C92" s="131"/>
      <c r="D92" s="131" t="s">
        <v>8</v>
      </c>
      <c r="E92" s="131"/>
      <c r="F92" s="42" t="s">
        <v>220</v>
      </c>
      <c r="G92" s="41">
        <f t="shared" si="50"/>
        <v>80</v>
      </c>
      <c r="H92" s="22">
        <v>38</v>
      </c>
      <c r="I92" s="22">
        <v>43</v>
      </c>
      <c r="J92" s="22">
        <v>60</v>
      </c>
      <c r="K92" s="201">
        <v>0</v>
      </c>
      <c r="L92" s="201">
        <v>0</v>
      </c>
      <c r="M92" s="21">
        <v>0</v>
      </c>
      <c r="N92" s="22">
        <v>60</v>
      </c>
      <c r="O92" s="114">
        <f>N92/I92*100</f>
        <v>139.53488372093022</v>
      </c>
      <c r="P92" s="109">
        <f>I92/H92*100</f>
        <v>113.1578947368421</v>
      </c>
    </row>
    <row r="93" spans="2:16" x14ac:dyDescent="0.25">
      <c r="B93" s="243"/>
      <c r="C93" s="131"/>
      <c r="D93" s="131" t="s">
        <v>56</v>
      </c>
      <c r="E93" s="131"/>
      <c r="F93" s="42" t="s">
        <v>221</v>
      </c>
      <c r="G93" s="41">
        <f t="shared" si="50"/>
        <v>81</v>
      </c>
      <c r="H93" s="22">
        <v>0</v>
      </c>
      <c r="I93" s="22">
        <v>0</v>
      </c>
      <c r="J93" s="22">
        <v>0</v>
      </c>
      <c r="K93" s="201">
        <v>0</v>
      </c>
      <c r="L93" s="201">
        <f>H93-K93</f>
        <v>0</v>
      </c>
      <c r="M93" s="21">
        <v>0</v>
      </c>
      <c r="N93" s="22">
        <f>H93-K93-L93-M93</f>
        <v>0</v>
      </c>
      <c r="O93" s="109">
        <v>0</v>
      </c>
      <c r="P93" s="109">
        <v>0</v>
      </c>
    </row>
    <row r="94" spans="2:16" ht="17.25" customHeight="1" x14ac:dyDescent="0.25">
      <c r="B94" s="243"/>
      <c r="C94" s="131"/>
      <c r="D94" s="131" t="s">
        <v>66</v>
      </c>
      <c r="E94" s="131"/>
      <c r="F94" s="42" t="s">
        <v>137</v>
      </c>
      <c r="G94" s="41">
        <f t="shared" si="50"/>
        <v>82</v>
      </c>
      <c r="H94" s="22">
        <v>0</v>
      </c>
      <c r="I94" s="22">
        <v>0</v>
      </c>
      <c r="J94" s="22">
        <v>0</v>
      </c>
      <c r="K94" s="201">
        <v>0</v>
      </c>
      <c r="L94" s="201">
        <f>H94-K94</f>
        <v>0</v>
      </c>
      <c r="M94" s="21">
        <v>0</v>
      </c>
      <c r="N94" s="22">
        <f>H94-K94-L94-M94</f>
        <v>0</v>
      </c>
      <c r="O94" s="109">
        <v>0</v>
      </c>
      <c r="P94" s="109">
        <v>0</v>
      </c>
    </row>
    <row r="95" spans="2:16" x14ac:dyDescent="0.25">
      <c r="B95" s="243"/>
      <c r="C95" s="131"/>
      <c r="D95" s="131" t="s">
        <v>68</v>
      </c>
      <c r="E95" s="131"/>
      <c r="F95" s="42" t="s">
        <v>138</v>
      </c>
      <c r="G95" s="41">
        <f t="shared" si="50"/>
        <v>83</v>
      </c>
      <c r="H95" s="22">
        <v>0</v>
      </c>
      <c r="I95" s="22">
        <v>0</v>
      </c>
      <c r="J95" s="22">
        <v>0</v>
      </c>
      <c r="K95" s="201">
        <v>0</v>
      </c>
      <c r="L95" s="201">
        <f>H95-K95</f>
        <v>0</v>
      </c>
      <c r="M95" s="21">
        <v>0</v>
      </c>
      <c r="N95" s="22">
        <f>H95-K95-L95-M95</f>
        <v>0</v>
      </c>
      <c r="O95" s="109">
        <v>0</v>
      </c>
      <c r="P95" s="109">
        <v>0</v>
      </c>
    </row>
    <row r="96" spans="2:16" ht="30" x14ac:dyDescent="0.25">
      <c r="B96" s="243"/>
      <c r="C96" s="131"/>
      <c r="D96" s="131" t="s">
        <v>98</v>
      </c>
      <c r="E96" s="131"/>
      <c r="F96" s="42" t="s">
        <v>222</v>
      </c>
      <c r="G96" s="41">
        <f t="shared" si="50"/>
        <v>84</v>
      </c>
      <c r="H96" s="22">
        <v>395</v>
      </c>
      <c r="I96" s="22">
        <v>468</v>
      </c>
      <c r="J96" s="22">
        <v>540</v>
      </c>
      <c r="K96" s="201">
        <v>118</v>
      </c>
      <c r="L96" s="201">
        <v>239</v>
      </c>
      <c r="M96" s="21">
        <v>370</v>
      </c>
      <c r="N96" s="21">
        <v>505</v>
      </c>
      <c r="O96" s="114">
        <f t="shared" ref="O96:O100" si="59">N96/I96*100</f>
        <v>107.9059829059829</v>
      </c>
      <c r="P96" s="109">
        <f t="shared" ref="P96:P100" si="60">I96/H96*100</f>
        <v>118.48101265822785</v>
      </c>
    </row>
    <row r="97" spans="2:16" ht="45" customHeight="1" x14ac:dyDescent="0.25">
      <c r="B97" s="243"/>
      <c r="C97" s="131" t="s">
        <v>350</v>
      </c>
      <c r="D97" s="131"/>
      <c r="E97" s="131"/>
      <c r="F97" s="42" t="s">
        <v>372</v>
      </c>
      <c r="G97" s="41">
        <f t="shared" si="50"/>
        <v>85</v>
      </c>
      <c r="H97" s="22">
        <f>H98+H111+H115+H124</f>
        <v>1269</v>
      </c>
      <c r="I97" s="22">
        <f t="shared" ref="I97" si="61">I98+I111+I115+I124</f>
        <v>1145</v>
      </c>
      <c r="J97" s="22">
        <v>1516</v>
      </c>
      <c r="K97" s="197">
        <f t="shared" ref="K97:N97" si="62">K98+K111+K115+K124</f>
        <v>302</v>
      </c>
      <c r="L97" s="197">
        <f t="shared" si="62"/>
        <v>689</v>
      </c>
      <c r="M97" s="22">
        <f t="shared" si="62"/>
        <v>1069</v>
      </c>
      <c r="N97" s="22">
        <f t="shared" si="62"/>
        <v>1456</v>
      </c>
      <c r="O97" s="114">
        <f t="shared" si="59"/>
        <v>127.16157205240175</v>
      </c>
      <c r="P97" s="109">
        <f t="shared" si="60"/>
        <v>90.228526398739163</v>
      </c>
    </row>
    <row r="98" spans="2:16" ht="30" x14ac:dyDescent="0.25">
      <c r="B98" s="243"/>
      <c r="C98" s="131"/>
      <c r="D98" s="131" t="s">
        <v>20</v>
      </c>
      <c r="E98" s="131"/>
      <c r="F98" s="42" t="s">
        <v>373</v>
      </c>
      <c r="G98" s="41">
        <f t="shared" si="50"/>
        <v>86</v>
      </c>
      <c r="H98" s="22">
        <f>H99+H103</f>
        <v>907</v>
      </c>
      <c r="I98" s="22">
        <f t="shared" ref="I98" si="63">I99+I103</f>
        <v>817</v>
      </c>
      <c r="J98" s="22">
        <v>1150</v>
      </c>
      <c r="K98" s="197">
        <f t="shared" ref="K98:N98" si="64">K99+K103</f>
        <v>218</v>
      </c>
      <c r="L98" s="197">
        <f t="shared" si="64"/>
        <v>514</v>
      </c>
      <c r="M98" s="22">
        <f t="shared" si="64"/>
        <v>815</v>
      </c>
      <c r="N98" s="22">
        <f t="shared" si="64"/>
        <v>1090</v>
      </c>
      <c r="O98" s="114">
        <f t="shared" si="59"/>
        <v>133.41493268053856</v>
      </c>
      <c r="P98" s="109">
        <f t="shared" si="60"/>
        <v>90.077177508269017</v>
      </c>
    </row>
    <row r="99" spans="2:16" ht="45" x14ac:dyDescent="0.25">
      <c r="B99" s="243"/>
      <c r="C99" s="131"/>
      <c r="D99" s="131" t="s">
        <v>22</v>
      </c>
      <c r="E99" s="131"/>
      <c r="F99" s="42" t="s">
        <v>374</v>
      </c>
      <c r="G99" s="41">
        <f t="shared" si="50"/>
        <v>87</v>
      </c>
      <c r="H99" s="22">
        <f>H100+H101+H102</f>
        <v>907</v>
      </c>
      <c r="I99" s="22">
        <f t="shared" ref="I99" si="65">I100+I101+I102</f>
        <v>817</v>
      </c>
      <c r="J99" s="22">
        <v>1150</v>
      </c>
      <c r="K99" s="197">
        <f t="shared" ref="K99:N99" si="66">K100+K101+K102</f>
        <v>218</v>
      </c>
      <c r="L99" s="197">
        <f t="shared" si="66"/>
        <v>514</v>
      </c>
      <c r="M99" s="22">
        <f t="shared" si="66"/>
        <v>815</v>
      </c>
      <c r="N99" s="22">
        <f t="shared" si="66"/>
        <v>1090</v>
      </c>
      <c r="O99" s="114">
        <f t="shared" si="59"/>
        <v>133.41493268053856</v>
      </c>
      <c r="P99" s="109">
        <f t="shared" si="60"/>
        <v>90.077177508269017</v>
      </c>
    </row>
    <row r="100" spans="2:16" x14ac:dyDescent="0.25">
      <c r="B100" s="243"/>
      <c r="C100" s="131"/>
      <c r="D100" s="131"/>
      <c r="E100" s="131"/>
      <c r="F100" s="42" t="s">
        <v>139</v>
      </c>
      <c r="G100" s="41">
        <f t="shared" si="50"/>
        <v>88</v>
      </c>
      <c r="H100" s="22">
        <v>907</v>
      </c>
      <c r="I100" s="22">
        <v>817</v>
      </c>
      <c r="J100" s="22">
        <v>1150</v>
      </c>
      <c r="K100" s="201">
        <v>218</v>
      </c>
      <c r="L100" s="201">
        <v>514</v>
      </c>
      <c r="M100" s="21">
        <v>815</v>
      </c>
      <c r="N100" s="22">
        <v>1090</v>
      </c>
      <c r="O100" s="114">
        <f t="shared" si="59"/>
        <v>133.41493268053856</v>
      </c>
      <c r="P100" s="109">
        <f t="shared" si="60"/>
        <v>90.077177508269017</v>
      </c>
    </row>
    <row r="101" spans="2:16" ht="46.5" customHeight="1" x14ac:dyDescent="0.25">
      <c r="B101" s="243"/>
      <c r="C101" s="131"/>
      <c r="D101" s="131"/>
      <c r="E101" s="131"/>
      <c r="F101" s="42" t="s">
        <v>223</v>
      </c>
      <c r="G101" s="41">
        <f t="shared" si="50"/>
        <v>89</v>
      </c>
      <c r="H101" s="22">
        <v>0</v>
      </c>
      <c r="I101" s="22">
        <v>0</v>
      </c>
      <c r="J101" s="22">
        <v>0</v>
      </c>
      <c r="K101" s="201">
        <v>0</v>
      </c>
      <c r="L101" s="201">
        <f>H101-K101</f>
        <v>0</v>
      </c>
      <c r="M101" s="21">
        <v>0</v>
      </c>
      <c r="N101" s="22">
        <f>H101-K101-L101-M101</f>
        <v>0</v>
      </c>
      <c r="O101" s="109">
        <v>0</v>
      </c>
      <c r="P101" s="109">
        <v>0</v>
      </c>
    </row>
    <row r="102" spans="2:16" ht="30" x14ac:dyDescent="0.25">
      <c r="B102" s="243"/>
      <c r="C102" s="131"/>
      <c r="D102" s="131"/>
      <c r="E102" s="131"/>
      <c r="F102" s="42" t="s">
        <v>224</v>
      </c>
      <c r="G102" s="41">
        <f t="shared" si="50"/>
        <v>90</v>
      </c>
      <c r="H102" s="22">
        <v>0</v>
      </c>
      <c r="I102" s="22">
        <v>0</v>
      </c>
      <c r="J102" s="22">
        <v>0</v>
      </c>
      <c r="K102" s="201">
        <v>0</v>
      </c>
      <c r="L102" s="201">
        <f>H102-K102</f>
        <v>0</v>
      </c>
      <c r="M102" s="21">
        <v>0</v>
      </c>
      <c r="N102" s="22">
        <f>H102-K102-L102-M102</f>
        <v>0</v>
      </c>
      <c r="O102" s="109">
        <v>0</v>
      </c>
      <c r="P102" s="109">
        <v>0</v>
      </c>
    </row>
    <row r="103" spans="2:16" ht="45" x14ac:dyDescent="0.25">
      <c r="B103" s="243"/>
      <c r="C103" s="131"/>
      <c r="D103" s="131" t="s">
        <v>24</v>
      </c>
      <c r="E103" s="131"/>
      <c r="F103" s="42" t="s">
        <v>375</v>
      </c>
      <c r="G103" s="41">
        <f t="shared" si="50"/>
        <v>91</v>
      </c>
      <c r="H103" s="22">
        <f>H104+H107+H108+H109+H110</f>
        <v>0</v>
      </c>
      <c r="I103" s="22">
        <f t="shared" ref="I103" si="67">I104+I107+I108+I109+I110</f>
        <v>0</v>
      </c>
      <c r="J103" s="22">
        <f t="shared" ref="J103:N103" si="68">J104+J107+J108+J109+J110</f>
        <v>0</v>
      </c>
      <c r="K103" s="197">
        <f t="shared" si="68"/>
        <v>0</v>
      </c>
      <c r="L103" s="197">
        <f t="shared" si="68"/>
        <v>0</v>
      </c>
      <c r="M103" s="22">
        <f t="shared" si="68"/>
        <v>0</v>
      </c>
      <c r="N103" s="22">
        <f t="shared" si="68"/>
        <v>0</v>
      </c>
      <c r="O103" s="109">
        <v>0</v>
      </c>
      <c r="P103" s="109">
        <v>0</v>
      </c>
    </row>
    <row r="104" spans="2:16" ht="88.5" customHeight="1" x14ac:dyDescent="0.25">
      <c r="B104" s="243"/>
      <c r="C104" s="131"/>
      <c r="D104" s="131"/>
      <c r="E104" s="131"/>
      <c r="F104" s="42" t="s">
        <v>337</v>
      </c>
      <c r="G104" s="41">
        <f t="shared" si="50"/>
        <v>92</v>
      </c>
      <c r="H104" s="22">
        <v>0</v>
      </c>
      <c r="I104" s="22">
        <v>0</v>
      </c>
      <c r="J104" s="22">
        <v>0</v>
      </c>
      <c r="K104" s="201">
        <v>0</v>
      </c>
      <c r="L104" s="201">
        <v>0</v>
      </c>
      <c r="M104" s="21">
        <v>0</v>
      </c>
      <c r="N104" s="22">
        <v>0</v>
      </c>
      <c r="O104" s="109">
        <v>0</v>
      </c>
      <c r="P104" s="109">
        <v>0</v>
      </c>
    </row>
    <row r="105" spans="2:16" ht="45" x14ac:dyDescent="0.25">
      <c r="B105" s="243"/>
      <c r="C105" s="131"/>
      <c r="D105" s="131"/>
      <c r="E105" s="131"/>
      <c r="F105" s="42" t="s">
        <v>225</v>
      </c>
      <c r="G105" s="41">
        <f t="shared" si="50"/>
        <v>93</v>
      </c>
      <c r="H105" s="22">
        <v>0</v>
      </c>
      <c r="I105" s="22">
        <v>0</v>
      </c>
      <c r="J105" s="22">
        <v>0</v>
      </c>
      <c r="K105" s="201">
        <v>0</v>
      </c>
      <c r="L105" s="201">
        <f t="shared" ref="L105:L110" si="69">H105-K105</f>
        <v>0</v>
      </c>
      <c r="M105" s="21">
        <v>0</v>
      </c>
      <c r="N105" s="22">
        <f t="shared" ref="N105:N110" si="70">H105-K105-L105-M105</f>
        <v>0</v>
      </c>
      <c r="O105" s="109">
        <v>0</v>
      </c>
      <c r="P105" s="109">
        <v>0</v>
      </c>
    </row>
    <row r="106" spans="2:16" ht="62.25" customHeight="1" x14ac:dyDescent="0.25">
      <c r="B106" s="243"/>
      <c r="C106" s="131"/>
      <c r="D106" s="131"/>
      <c r="E106" s="131"/>
      <c r="F106" s="42" t="s">
        <v>226</v>
      </c>
      <c r="G106" s="41">
        <f t="shared" si="50"/>
        <v>94</v>
      </c>
      <c r="H106" s="22">
        <v>0</v>
      </c>
      <c r="I106" s="22">
        <v>0</v>
      </c>
      <c r="J106" s="22">
        <v>0</v>
      </c>
      <c r="K106" s="201">
        <v>0</v>
      </c>
      <c r="L106" s="201">
        <f t="shared" si="69"/>
        <v>0</v>
      </c>
      <c r="M106" s="21">
        <v>0</v>
      </c>
      <c r="N106" s="22">
        <f t="shared" si="70"/>
        <v>0</v>
      </c>
      <c r="O106" s="109">
        <v>0</v>
      </c>
      <c r="P106" s="109">
        <v>0</v>
      </c>
    </row>
    <row r="107" spans="2:16" x14ac:dyDescent="0.25">
      <c r="B107" s="243"/>
      <c r="C107" s="131"/>
      <c r="D107" s="131"/>
      <c r="E107" s="131"/>
      <c r="F107" s="42" t="s">
        <v>140</v>
      </c>
      <c r="G107" s="41">
        <f t="shared" si="50"/>
        <v>95</v>
      </c>
      <c r="H107" s="22">
        <v>0</v>
      </c>
      <c r="I107" s="22">
        <v>0</v>
      </c>
      <c r="J107" s="22">
        <v>0</v>
      </c>
      <c r="K107" s="201">
        <v>0</v>
      </c>
      <c r="L107" s="201">
        <f t="shared" si="69"/>
        <v>0</v>
      </c>
      <c r="M107" s="21">
        <v>0</v>
      </c>
      <c r="N107" s="22">
        <f t="shared" si="70"/>
        <v>0</v>
      </c>
      <c r="O107" s="109">
        <v>0</v>
      </c>
      <c r="P107" s="109">
        <v>0</v>
      </c>
    </row>
    <row r="108" spans="2:16" x14ac:dyDescent="0.25">
      <c r="B108" s="243"/>
      <c r="C108" s="131"/>
      <c r="D108" s="131"/>
      <c r="E108" s="131"/>
      <c r="F108" s="42" t="s">
        <v>227</v>
      </c>
      <c r="G108" s="41">
        <f t="shared" si="50"/>
        <v>96</v>
      </c>
      <c r="H108" s="22">
        <v>0</v>
      </c>
      <c r="I108" s="22">
        <v>0</v>
      </c>
      <c r="J108" s="22">
        <v>0</v>
      </c>
      <c r="K108" s="201">
        <v>0</v>
      </c>
      <c r="L108" s="201">
        <f t="shared" si="69"/>
        <v>0</v>
      </c>
      <c r="M108" s="21">
        <v>0</v>
      </c>
      <c r="N108" s="22">
        <f t="shared" si="70"/>
        <v>0</v>
      </c>
      <c r="O108" s="109">
        <v>0</v>
      </c>
      <c r="P108" s="109">
        <v>0</v>
      </c>
    </row>
    <row r="109" spans="2:16" ht="44.25" customHeight="1" x14ac:dyDescent="0.25">
      <c r="B109" s="243"/>
      <c r="C109" s="131"/>
      <c r="D109" s="131"/>
      <c r="E109" s="131"/>
      <c r="F109" s="42" t="s">
        <v>228</v>
      </c>
      <c r="G109" s="41">
        <f t="shared" si="50"/>
        <v>97</v>
      </c>
      <c r="H109" s="22">
        <v>0</v>
      </c>
      <c r="I109" s="22">
        <v>0</v>
      </c>
      <c r="J109" s="22">
        <v>0</v>
      </c>
      <c r="K109" s="201">
        <v>0</v>
      </c>
      <c r="L109" s="201">
        <f t="shared" si="69"/>
        <v>0</v>
      </c>
      <c r="M109" s="21">
        <v>0</v>
      </c>
      <c r="N109" s="22">
        <f t="shared" si="70"/>
        <v>0</v>
      </c>
      <c r="O109" s="109">
        <v>0</v>
      </c>
      <c r="P109" s="109">
        <v>0</v>
      </c>
    </row>
    <row r="110" spans="2:16" ht="30" x14ac:dyDescent="0.25">
      <c r="B110" s="243"/>
      <c r="C110" s="131"/>
      <c r="D110" s="131"/>
      <c r="E110" s="131"/>
      <c r="F110" s="42" t="s">
        <v>141</v>
      </c>
      <c r="G110" s="41">
        <f t="shared" si="50"/>
        <v>98</v>
      </c>
      <c r="H110" s="22">
        <v>0</v>
      </c>
      <c r="I110" s="22">
        <v>0</v>
      </c>
      <c r="J110" s="22">
        <v>0</v>
      </c>
      <c r="K110" s="201">
        <v>0</v>
      </c>
      <c r="L110" s="201">
        <f t="shared" si="69"/>
        <v>0</v>
      </c>
      <c r="M110" s="21">
        <v>0</v>
      </c>
      <c r="N110" s="22">
        <f t="shared" si="70"/>
        <v>0</v>
      </c>
      <c r="O110" s="109">
        <v>0</v>
      </c>
      <c r="P110" s="109">
        <v>0</v>
      </c>
    </row>
    <row r="111" spans="2:16" ht="48.75" customHeight="1" x14ac:dyDescent="0.25">
      <c r="B111" s="243"/>
      <c r="C111" s="131"/>
      <c r="D111" s="131" t="s">
        <v>26</v>
      </c>
      <c r="E111" s="131"/>
      <c r="F111" s="42" t="s">
        <v>376</v>
      </c>
      <c r="G111" s="41">
        <f t="shared" si="50"/>
        <v>99</v>
      </c>
      <c r="H111" s="22">
        <f>H112+H113+H114</f>
        <v>0</v>
      </c>
      <c r="I111" s="22">
        <f t="shared" ref="I111" si="71">I112+I113+I114</f>
        <v>0</v>
      </c>
      <c r="J111" s="22">
        <f t="shared" ref="J111:N111" si="72">J112+J113+J114</f>
        <v>0</v>
      </c>
      <c r="K111" s="197">
        <f t="shared" si="72"/>
        <v>0</v>
      </c>
      <c r="L111" s="197">
        <f t="shared" si="72"/>
        <v>0</v>
      </c>
      <c r="M111" s="22">
        <f t="shared" si="72"/>
        <v>0</v>
      </c>
      <c r="N111" s="22">
        <f t="shared" si="72"/>
        <v>0</v>
      </c>
      <c r="O111" s="109">
        <v>0</v>
      </c>
      <c r="P111" s="109">
        <v>0</v>
      </c>
    </row>
    <row r="112" spans="2:16" ht="60" customHeight="1" x14ac:dyDescent="0.25">
      <c r="B112" s="243"/>
      <c r="C112" s="131"/>
      <c r="D112" s="131"/>
      <c r="E112" s="131"/>
      <c r="F112" s="42" t="s">
        <v>229</v>
      </c>
      <c r="G112" s="41">
        <f t="shared" si="50"/>
        <v>100</v>
      </c>
      <c r="H112" s="22">
        <v>0</v>
      </c>
      <c r="I112" s="22">
        <v>0</v>
      </c>
      <c r="J112" s="22">
        <v>0</v>
      </c>
      <c r="K112" s="201">
        <v>0</v>
      </c>
      <c r="L112" s="201">
        <f>H112-K112</f>
        <v>0</v>
      </c>
      <c r="M112" s="21">
        <v>0</v>
      </c>
      <c r="N112" s="22">
        <f>H112-K112-L112-M112</f>
        <v>0</v>
      </c>
      <c r="O112" s="109">
        <v>0</v>
      </c>
      <c r="P112" s="109">
        <v>0</v>
      </c>
    </row>
    <row r="113" spans="2:16" ht="45" x14ac:dyDescent="0.25">
      <c r="B113" s="243"/>
      <c r="C113" s="131"/>
      <c r="D113" s="131"/>
      <c r="E113" s="131"/>
      <c r="F113" s="42" t="s">
        <v>230</v>
      </c>
      <c r="G113" s="41">
        <f t="shared" si="50"/>
        <v>101</v>
      </c>
      <c r="H113" s="22">
        <v>0</v>
      </c>
      <c r="I113" s="22">
        <v>0</v>
      </c>
      <c r="J113" s="22">
        <v>0</v>
      </c>
      <c r="K113" s="201">
        <v>0</v>
      </c>
      <c r="L113" s="201">
        <f>H113-K113</f>
        <v>0</v>
      </c>
      <c r="M113" s="21">
        <v>0</v>
      </c>
      <c r="N113" s="22">
        <f>H113-K113-L113-M113</f>
        <v>0</v>
      </c>
      <c r="O113" s="109">
        <v>0</v>
      </c>
      <c r="P113" s="109">
        <v>0</v>
      </c>
    </row>
    <row r="114" spans="2:16" ht="79.5" customHeight="1" x14ac:dyDescent="0.25">
      <c r="B114" s="243"/>
      <c r="C114" s="131"/>
      <c r="D114" s="131"/>
      <c r="E114" s="131"/>
      <c r="F114" s="42" t="s">
        <v>231</v>
      </c>
      <c r="G114" s="41">
        <f t="shared" si="50"/>
        <v>102</v>
      </c>
      <c r="H114" s="22">
        <v>0</v>
      </c>
      <c r="I114" s="22">
        <v>0</v>
      </c>
      <c r="J114" s="22">
        <v>0</v>
      </c>
      <c r="K114" s="201">
        <v>0</v>
      </c>
      <c r="L114" s="201">
        <f>H114-K114</f>
        <v>0</v>
      </c>
      <c r="M114" s="21">
        <v>0</v>
      </c>
      <c r="N114" s="22">
        <f>H114-K114-L114-M114</f>
        <v>0</v>
      </c>
      <c r="O114" s="109">
        <v>0</v>
      </c>
      <c r="P114" s="109">
        <v>0</v>
      </c>
    </row>
    <row r="115" spans="2:16" ht="87.75" customHeight="1" x14ac:dyDescent="0.25">
      <c r="B115" s="243"/>
      <c r="C115" s="131"/>
      <c r="D115" s="131" t="s">
        <v>29</v>
      </c>
      <c r="E115" s="131"/>
      <c r="F115" s="42" t="s">
        <v>377</v>
      </c>
      <c r="G115" s="41">
        <f t="shared" si="50"/>
        <v>103</v>
      </c>
      <c r="H115" s="22">
        <f>H116+H119+H122+H123</f>
        <v>334</v>
      </c>
      <c r="I115" s="22">
        <f t="shared" ref="I115" si="73">I116+I119+I122+I123</f>
        <v>303</v>
      </c>
      <c r="J115" s="22">
        <v>333</v>
      </c>
      <c r="K115" s="197">
        <f t="shared" ref="K115:N115" si="74">K116+K119+K122+K123</f>
        <v>77</v>
      </c>
      <c r="L115" s="197">
        <f t="shared" si="74"/>
        <v>160</v>
      </c>
      <c r="M115" s="22">
        <f t="shared" si="74"/>
        <v>231</v>
      </c>
      <c r="N115" s="22">
        <f t="shared" si="74"/>
        <v>333</v>
      </c>
      <c r="O115" s="114">
        <f t="shared" ref="O115:O117" si="75">N115/I115*100</f>
        <v>109.9009900990099</v>
      </c>
      <c r="P115" s="109">
        <f t="shared" ref="P115:P117" si="76">I115/H115*100</f>
        <v>90.718562874251489</v>
      </c>
    </row>
    <row r="116" spans="2:16" ht="30" x14ac:dyDescent="0.25">
      <c r="B116" s="243"/>
      <c r="C116" s="131"/>
      <c r="D116" s="131"/>
      <c r="E116" s="131"/>
      <c r="F116" s="42" t="s">
        <v>142</v>
      </c>
      <c r="G116" s="41">
        <f t="shared" si="50"/>
        <v>104</v>
      </c>
      <c r="H116" s="22">
        <f>H117+H118</f>
        <v>189</v>
      </c>
      <c r="I116" s="22">
        <f t="shared" ref="I116" si="77">I117+I118</f>
        <v>185</v>
      </c>
      <c r="J116" s="22">
        <v>193</v>
      </c>
      <c r="K116" s="197">
        <f t="shared" ref="K116:M116" si="78">K117+K118</f>
        <v>46</v>
      </c>
      <c r="L116" s="197">
        <f t="shared" si="78"/>
        <v>92</v>
      </c>
      <c r="M116" s="22">
        <f t="shared" si="78"/>
        <v>138</v>
      </c>
      <c r="N116" s="22">
        <v>184</v>
      </c>
      <c r="O116" s="114">
        <f t="shared" si="75"/>
        <v>99.459459459459467</v>
      </c>
      <c r="P116" s="109">
        <f t="shared" si="76"/>
        <v>97.883597883597886</v>
      </c>
    </row>
    <row r="117" spans="2:16" x14ac:dyDescent="0.25">
      <c r="B117" s="243"/>
      <c r="C117" s="131"/>
      <c r="D117" s="131"/>
      <c r="E117" s="131"/>
      <c r="F117" s="42" t="s">
        <v>232</v>
      </c>
      <c r="G117" s="41">
        <f t="shared" si="50"/>
        <v>105</v>
      </c>
      <c r="H117" s="22">
        <v>189</v>
      </c>
      <c r="I117" s="22">
        <v>185</v>
      </c>
      <c r="J117" s="22">
        <v>184</v>
      </c>
      <c r="K117" s="201">
        <v>46</v>
      </c>
      <c r="L117" s="201">
        <v>92</v>
      </c>
      <c r="M117" s="21">
        <v>138</v>
      </c>
      <c r="N117" s="22">
        <v>184</v>
      </c>
      <c r="O117" s="114">
        <f t="shared" si="75"/>
        <v>99.459459459459467</v>
      </c>
      <c r="P117" s="109">
        <f t="shared" si="76"/>
        <v>97.883597883597886</v>
      </c>
    </row>
    <row r="118" spans="2:16" x14ac:dyDescent="0.25">
      <c r="B118" s="243"/>
      <c r="C118" s="131"/>
      <c r="D118" s="131"/>
      <c r="E118" s="131"/>
      <c r="F118" s="42" t="s">
        <v>233</v>
      </c>
      <c r="G118" s="41">
        <f t="shared" si="50"/>
        <v>106</v>
      </c>
      <c r="H118" s="22">
        <v>0</v>
      </c>
      <c r="I118" s="22">
        <v>0</v>
      </c>
      <c r="J118" s="22">
        <v>9</v>
      </c>
      <c r="K118" s="201">
        <v>0</v>
      </c>
      <c r="L118" s="201">
        <v>0</v>
      </c>
      <c r="M118" s="21">
        <v>0</v>
      </c>
      <c r="N118" s="22">
        <v>0</v>
      </c>
      <c r="O118" s="114"/>
      <c r="P118" s="109"/>
    </row>
    <row r="119" spans="2:16" ht="45" x14ac:dyDescent="0.25">
      <c r="B119" s="243"/>
      <c r="C119" s="131"/>
      <c r="D119" s="131"/>
      <c r="E119" s="131"/>
      <c r="F119" s="42" t="s">
        <v>234</v>
      </c>
      <c r="G119" s="41">
        <f t="shared" si="50"/>
        <v>107</v>
      </c>
      <c r="H119" s="22">
        <f t="shared" ref="H119:N119" si="79">H120+H121</f>
        <v>145</v>
      </c>
      <c r="I119" s="22">
        <f t="shared" ref="I119" si="80">I120+I121</f>
        <v>118</v>
      </c>
      <c r="J119" s="22">
        <v>140</v>
      </c>
      <c r="K119" s="197">
        <f t="shared" si="79"/>
        <v>31</v>
      </c>
      <c r="L119" s="197">
        <f t="shared" si="79"/>
        <v>68</v>
      </c>
      <c r="M119" s="22">
        <f t="shared" si="79"/>
        <v>93</v>
      </c>
      <c r="N119" s="22">
        <f t="shared" si="79"/>
        <v>149</v>
      </c>
      <c r="O119" s="114">
        <f t="shared" ref="O119:O120" si="81">N119/I119*100</f>
        <v>126.27118644067797</v>
      </c>
      <c r="P119" s="109">
        <f t="shared" ref="P119:P120" si="82">I119/H119*100</f>
        <v>81.379310344827587</v>
      </c>
    </row>
    <row r="120" spans="2:16" x14ac:dyDescent="0.25">
      <c r="B120" s="243"/>
      <c r="C120" s="131"/>
      <c r="D120" s="131"/>
      <c r="E120" s="131"/>
      <c r="F120" s="42" t="s">
        <v>232</v>
      </c>
      <c r="G120" s="41">
        <f t="shared" si="50"/>
        <v>108</v>
      </c>
      <c r="H120" s="22">
        <v>145</v>
      </c>
      <c r="I120" s="22">
        <v>118</v>
      </c>
      <c r="J120" s="22">
        <v>132</v>
      </c>
      <c r="K120" s="201">
        <v>31</v>
      </c>
      <c r="L120" s="201">
        <v>62</v>
      </c>
      <c r="M120" s="21">
        <v>87</v>
      </c>
      <c r="N120" s="22">
        <v>143</v>
      </c>
      <c r="O120" s="114">
        <f t="shared" si="81"/>
        <v>121.18644067796612</v>
      </c>
      <c r="P120" s="109">
        <f t="shared" si="82"/>
        <v>81.379310344827587</v>
      </c>
    </row>
    <row r="121" spans="2:16" x14ac:dyDescent="0.25">
      <c r="B121" s="243"/>
      <c r="C121" s="131"/>
      <c r="D121" s="131"/>
      <c r="E121" s="131"/>
      <c r="F121" s="42" t="s">
        <v>233</v>
      </c>
      <c r="G121" s="41">
        <f t="shared" si="50"/>
        <v>109</v>
      </c>
      <c r="H121" s="22">
        <v>0</v>
      </c>
      <c r="I121" s="22">
        <v>0</v>
      </c>
      <c r="J121" s="22">
        <v>8</v>
      </c>
      <c r="K121" s="201">
        <v>0</v>
      </c>
      <c r="L121" s="201">
        <v>6</v>
      </c>
      <c r="M121" s="21">
        <v>6</v>
      </c>
      <c r="N121" s="22">
        <v>6</v>
      </c>
      <c r="O121" s="109">
        <v>0</v>
      </c>
      <c r="P121" s="109">
        <v>0</v>
      </c>
    </row>
    <row r="122" spans="2:16" ht="16.5" customHeight="1" x14ac:dyDescent="0.25">
      <c r="B122" s="243"/>
      <c r="C122" s="131"/>
      <c r="D122" s="131"/>
      <c r="E122" s="131"/>
      <c r="F122" s="42" t="s">
        <v>351</v>
      </c>
      <c r="G122" s="41">
        <f t="shared" si="50"/>
        <v>110</v>
      </c>
      <c r="H122" s="22">
        <v>0</v>
      </c>
      <c r="I122" s="22">
        <v>0</v>
      </c>
      <c r="J122" s="22">
        <v>0</v>
      </c>
      <c r="K122" s="201">
        <v>0</v>
      </c>
      <c r="L122" s="201">
        <f>H122-K122</f>
        <v>0</v>
      </c>
      <c r="M122" s="21">
        <v>0</v>
      </c>
      <c r="N122" s="22">
        <f>H122-K122-L122-M122</f>
        <v>0</v>
      </c>
      <c r="O122" s="109">
        <v>0</v>
      </c>
      <c r="P122" s="109">
        <v>0</v>
      </c>
    </row>
    <row r="123" spans="2:16" ht="45" x14ac:dyDescent="0.25">
      <c r="B123" s="243"/>
      <c r="C123" s="131"/>
      <c r="D123" s="131"/>
      <c r="E123" s="131"/>
      <c r="F123" s="42" t="s">
        <v>235</v>
      </c>
      <c r="G123" s="41">
        <f t="shared" si="50"/>
        <v>111</v>
      </c>
      <c r="H123" s="22">
        <v>0</v>
      </c>
      <c r="I123" s="22">
        <v>0</v>
      </c>
      <c r="J123" s="22">
        <v>0</v>
      </c>
      <c r="K123" s="201">
        <v>0</v>
      </c>
      <c r="L123" s="201">
        <f>H123-K123</f>
        <v>0</v>
      </c>
      <c r="M123" s="21">
        <v>0</v>
      </c>
      <c r="N123" s="22">
        <f>H123-K123-L123-M123</f>
        <v>0</v>
      </c>
      <c r="O123" s="109">
        <v>0</v>
      </c>
      <c r="P123" s="109">
        <v>0</v>
      </c>
    </row>
    <row r="124" spans="2:16" ht="31.5" customHeight="1" x14ac:dyDescent="0.25">
      <c r="B124" s="243"/>
      <c r="C124" s="131"/>
      <c r="D124" s="131" t="s">
        <v>31</v>
      </c>
      <c r="E124" s="131"/>
      <c r="F124" s="42" t="s">
        <v>342</v>
      </c>
      <c r="G124" s="41">
        <f t="shared" si="50"/>
        <v>112</v>
      </c>
      <c r="H124" s="22">
        <v>28</v>
      </c>
      <c r="I124" s="22">
        <v>25</v>
      </c>
      <c r="J124" s="22">
        <v>33</v>
      </c>
      <c r="K124" s="197">
        <v>7</v>
      </c>
      <c r="L124" s="197">
        <v>15</v>
      </c>
      <c r="M124" s="22">
        <v>23</v>
      </c>
      <c r="N124" s="22">
        <v>33</v>
      </c>
      <c r="O124" s="114">
        <f t="shared" ref="O124:O125" si="83">N124/I124*100</f>
        <v>132</v>
      </c>
      <c r="P124" s="109">
        <f t="shared" ref="P124:P125" si="84">I124/H124*100</f>
        <v>89.285714285714292</v>
      </c>
    </row>
    <row r="125" spans="2:16" ht="75" x14ac:dyDescent="0.25">
      <c r="B125" s="243"/>
      <c r="C125" s="131" t="s">
        <v>236</v>
      </c>
      <c r="D125" s="131"/>
      <c r="E125" s="131"/>
      <c r="F125" s="42" t="s">
        <v>378</v>
      </c>
      <c r="G125" s="41">
        <f t="shared" si="50"/>
        <v>113</v>
      </c>
      <c r="H125" s="22">
        <f>H126+H129+H130+H131+H132+H133</f>
        <v>136</v>
      </c>
      <c r="I125" s="22">
        <f t="shared" ref="I125" si="85">I126+I129+I130+I131+I132+I133</f>
        <v>116</v>
      </c>
      <c r="J125" s="22">
        <v>140</v>
      </c>
      <c r="K125" s="197">
        <f t="shared" ref="K125:N125" si="86">K126+K129+K130+K131+K132+K133</f>
        <v>26</v>
      </c>
      <c r="L125" s="197">
        <f t="shared" si="86"/>
        <v>54</v>
      </c>
      <c r="M125" s="22">
        <f t="shared" si="86"/>
        <v>109</v>
      </c>
      <c r="N125" s="22">
        <f t="shared" si="86"/>
        <v>145</v>
      </c>
      <c r="O125" s="114">
        <f t="shared" si="83"/>
        <v>125</v>
      </c>
      <c r="P125" s="109">
        <f t="shared" si="84"/>
        <v>85.294117647058826</v>
      </c>
    </row>
    <row r="126" spans="2:16" ht="42.75" customHeight="1" x14ac:dyDescent="0.25">
      <c r="B126" s="243"/>
      <c r="C126" s="131"/>
      <c r="D126" s="131" t="s">
        <v>6</v>
      </c>
      <c r="E126" s="131"/>
      <c r="F126" s="42" t="s">
        <v>379</v>
      </c>
      <c r="G126" s="41">
        <f t="shared" si="50"/>
        <v>114</v>
      </c>
      <c r="H126" s="22">
        <f>H127+H128</f>
        <v>0</v>
      </c>
      <c r="I126" s="22">
        <f t="shared" ref="I126" si="87">I127+I128</f>
        <v>15</v>
      </c>
      <c r="J126" s="22">
        <f t="shared" ref="J126:N126" si="88">J127+J128</f>
        <v>0</v>
      </c>
      <c r="K126" s="197">
        <f t="shared" si="88"/>
        <v>0</v>
      </c>
      <c r="L126" s="197">
        <f t="shared" si="88"/>
        <v>0</v>
      </c>
      <c r="M126" s="22">
        <f t="shared" si="88"/>
        <v>2</v>
      </c>
      <c r="N126" s="22">
        <f t="shared" si="88"/>
        <v>2</v>
      </c>
      <c r="O126" s="114"/>
      <c r="P126" s="109"/>
    </row>
    <row r="127" spans="2:16" ht="30" x14ac:dyDescent="0.25">
      <c r="B127" s="243"/>
      <c r="C127" s="131"/>
      <c r="D127" s="131"/>
      <c r="E127" s="131"/>
      <c r="F127" s="42" t="s">
        <v>143</v>
      </c>
      <c r="G127" s="41">
        <f t="shared" si="50"/>
        <v>115</v>
      </c>
      <c r="H127" s="22">
        <v>0</v>
      </c>
      <c r="I127" s="22">
        <v>15</v>
      </c>
      <c r="J127" s="22">
        <v>0</v>
      </c>
      <c r="K127" s="201">
        <v>0</v>
      </c>
      <c r="L127" s="201">
        <f>H127-K127</f>
        <v>0</v>
      </c>
      <c r="M127" s="21">
        <v>0</v>
      </c>
      <c r="N127" s="22">
        <v>0</v>
      </c>
      <c r="O127" s="114"/>
      <c r="P127" s="109"/>
    </row>
    <row r="128" spans="2:16" x14ac:dyDescent="0.25">
      <c r="B128" s="243"/>
      <c r="C128" s="131"/>
      <c r="D128" s="131"/>
      <c r="E128" s="131"/>
      <c r="F128" s="42" t="s">
        <v>237</v>
      </c>
      <c r="G128" s="41">
        <f t="shared" si="50"/>
        <v>116</v>
      </c>
      <c r="H128" s="22">
        <v>0</v>
      </c>
      <c r="I128" s="22">
        <v>0</v>
      </c>
      <c r="J128" s="22">
        <v>0</v>
      </c>
      <c r="K128" s="201">
        <v>0</v>
      </c>
      <c r="L128" s="201">
        <v>0</v>
      </c>
      <c r="M128" s="21">
        <v>2</v>
      </c>
      <c r="N128" s="22">
        <v>2</v>
      </c>
      <c r="O128" s="114"/>
      <c r="P128" s="109"/>
    </row>
    <row r="129" spans="2:16" ht="30" x14ac:dyDescent="0.25">
      <c r="B129" s="243"/>
      <c r="C129" s="131"/>
      <c r="D129" s="131" t="s">
        <v>8</v>
      </c>
      <c r="E129" s="131"/>
      <c r="F129" s="42" t="s">
        <v>144</v>
      </c>
      <c r="G129" s="41">
        <f t="shared" si="50"/>
        <v>117</v>
      </c>
      <c r="H129" s="22">
        <v>0</v>
      </c>
      <c r="I129" s="22">
        <v>0</v>
      </c>
      <c r="J129" s="22">
        <v>0</v>
      </c>
      <c r="K129" s="201">
        <v>0</v>
      </c>
      <c r="L129" s="201">
        <f>H129-K129</f>
        <v>0</v>
      </c>
      <c r="M129" s="21">
        <v>22</v>
      </c>
      <c r="N129" s="22">
        <v>22</v>
      </c>
      <c r="O129" s="114"/>
      <c r="P129" s="109"/>
    </row>
    <row r="130" spans="2:16" ht="45" x14ac:dyDescent="0.25">
      <c r="B130" s="243"/>
      <c r="C130" s="131"/>
      <c r="D130" s="131" t="s">
        <v>56</v>
      </c>
      <c r="E130" s="131"/>
      <c r="F130" s="42" t="s">
        <v>238</v>
      </c>
      <c r="G130" s="41">
        <f t="shared" si="50"/>
        <v>118</v>
      </c>
      <c r="H130" s="22">
        <v>0</v>
      </c>
      <c r="I130" s="22">
        <v>0</v>
      </c>
      <c r="J130" s="22">
        <v>0</v>
      </c>
      <c r="K130" s="201">
        <v>0</v>
      </c>
      <c r="L130" s="201">
        <f>H130-K130</f>
        <v>0</v>
      </c>
      <c r="M130" s="21">
        <v>0</v>
      </c>
      <c r="N130" s="22">
        <f>H130-K130-L130-M130</f>
        <v>0</v>
      </c>
      <c r="O130" s="114"/>
      <c r="P130" s="109"/>
    </row>
    <row r="131" spans="2:16" x14ac:dyDescent="0.25">
      <c r="B131" s="243"/>
      <c r="C131" s="131"/>
      <c r="D131" s="131" t="s">
        <v>66</v>
      </c>
      <c r="E131" s="131"/>
      <c r="F131" s="42" t="s">
        <v>69</v>
      </c>
      <c r="G131" s="41">
        <f t="shared" si="50"/>
        <v>119</v>
      </c>
      <c r="H131" s="22">
        <v>31</v>
      </c>
      <c r="I131" s="22">
        <v>0</v>
      </c>
      <c r="J131" s="22">
        <v>0</v>
      </c>
      <c r="K131" s="201">
        <v>0</v>
      </c>
      <c r="L131" s="201">
        <v>0</v>
      </c>
      <c r="M131" s="21">
        <v>0</v>
      </c>
      <c r="N131" s="22">
        <v>0</v>
      </c>
      <c r="O131" s="114"/>
      <c r="P131" s="109"/>
    </row>
    <row r="132" spans="2:16" ht="44.25" customHeight="1" x14ac:dyDescent="0.25">
      <c r="B132" s="243"/>
      <c r="C132" s="131"/>
      <c r="D132" s="131" t="s">
        <v>68</v>
      </c>
      <c r="E132" s="131"/>
      <c r="F132" s="42" t="s">
        <v>239</v>
      </c>
      <c r="G132" s="41">
        <f t="shared" si="50"/>
        <v>120</v>
      </c>
      <c r="H132" s="22">
        <v>94</v>
      </c>
      <c r="I132" s="22">
        <v>101</v>
      </c>
      <c r="J132" s="22">
        <v>106</v>
      </c>
      <c r="K132" s="201">
        <v>26</v>
      </c>
      <c r="L132" s="201">
        <v>54</v>
      </c>
      <c r="M132" s="21">
        <v>85</v>
      </c>
      <c r="N132" s="22">
        <v>121</v>
      </c>
      <c r="O132" s="114">
        <f>N132/I132*100</f>
        <v>119.80198019801979</v>
      </c>
      <c r="P132" s="109">
        <f>I132/H132*100</f>
        <v>107.44680851063831</v>
      </c>
    </row>
    <row r="133" spans="2:16" ht="61.5" customHeight="1" x14ac:dyDescent="0.25">
      <c r="B133" s="243"/>
      <c r="C133" s="131"/>
      <c r="D133" s="131" t="s">
        <v>98</v>
      </c>
      <c r="E133" s="131"/>
      <c r="F133" s="42" t="s">
        <v>380</v>
      </c>
      <c r="G133" s="41">
        <f t="shared" si="50"/>
        <v>121</v>
      </c>
      <c r="H133" s="22">
        <f>H134-H137</f>
        <v>11</v>
      </c>
      <c r="I133" s="22">
        <f t="shared" ref="I133" si="89">I134-I137</f>
        <v>0</v>
      </c>
      <c r="J133" s="22">
        <f t="shared" ref="J133:N133" si="90">J134-J137</f>
        <v>34</v>
      </c>
      <c r="K133" s="197">
        <f t="shared" si="90"/>
        <v>0</v>
      </c>
      <c r="L133" s="197">
        <f t="shared" si="90"/>
        <v>0</v>
      </c>
      <c r="M133" s="22">
        <f t="shared" si="90"/>
        <v>0</v>
      </c>
      <c r="N133" s="22">
        <f t="shared" si="90"/>
        <v>0</v>
      </c>
      <c r="O133" s="114"/>
      <c r="P133" s="109"/>
    </row>
    <row r="134" spans="2:16" ht="31.5" customHeight="1" x14ac:dyDescent="0.25">
      <c r="B134" s="243"/>
      <c r="C134" s="131"/>
      <c r="D134" s="131"/>
      <c r="E134" s="131" t="s">
        <v>145</v>
      </c>
      <c r="F134" s="42" t="s">
        <v>240</v>
      </c>
      <c r="G134" s="41">
        <f t="shared" si="50"/>
        <v>122</v>
      </c>
      <c r="H134" s="22">
        <v>18</v>
      </c>
      <c r="I134" s="22">
        <v>0</v>
      </c>
      <c r="J134" s="22">
        <v>34</v>
      </c>
      <c r="K134" s="201">
        <v>0</v>
      </c>
      <c r="L134" s="201">
        <v>0</v>
      </c>
      <c r="M134" s="21">
        <v>0</v>
      </c>
      <c r="N134" s="22">
        <v>0</v>
      </c>
      <c r="O134" s="114"/>
      <c r="P134" s="109"/>
    </row>
    <row r="135" spans="2:16" ht="45" x14ac:dyDescent="0.25">
      <c r="B135" s="243"/>
      <c r="C135" s="131"/>
      <c r="D135" s="131"/>
      <c r="E135" s="131" t="s">
        <v>146</v>
      </c>
      <c r="F135" s="42" t="s">
        <v>241</v>
      </c>
      <c r="G135" s="41">
        <f t="shared" si="50"/>
        <v>123</v>
      </c>
      <c r="H135" s="22">
        <v>0</v>
      </c>
      <c r="I135" s="22">
        <v>0</v>
      </c>
      <c r="J135" s="22">
        <v>0</v>
      </c>
      <c r="K135" s="201">
        <v>0</v>
      </c>
      <c r="L135" s="201">
        <f>H135-K135</f>
        <v>0</v>
      </c>
      <c r="M135" s="21">
        <v>0</v>
      </c>
      <c r="N135" s="22">
        <f>H135-K135-L135-M135</f>
        <v>0</v>
      </c>
      <c r="O135" s="109"/>
      <c r="P135" s="109"/>
    </row>
    <row r="136" spans="2:16" ht="30" customHeight="1" x14ac:dyDescent="0.25">
      <c r="B136" s="243"/>
      <c r="C136" s="131"/>
      <c r="D136" s="131"/>
      <c r="E136" s="131" t="s">
        <v>147</v>
      </c>
      <c r="F136" s="42" t="s">
        <v>242</v>
      </c>
      <c r="G136" s="41">
        <f t="shared" si="50"/>
        <v>124</v>
      </c>
      <c r="H136" s="22">
        <v>0</v>
      </c>
      <c r="I136" s="22">
        <v>0</v>
      </c>
      <c r="J136" s="22">
        <v>0</v>
      </c>
      <c r="K136" s="201">
        <v>0</v>
      </c>
      <c r="L136" s="201">
        <f>H136-K136</f>
        <v>0</v>
      </c>
      <c r="M136" s="21">
        <v>0</v>
      </c>
      <c r="N136" s="22">
        <f>H136-K136-L136-M136</f>
        <v>0</v>
      </c>
      <c r="O136" s="109"/>
      <c r="P136" s="109"/>
    </row>
    <row r="137" spans="2:16" ht="59.25" customHeight="1" x14ac:dyDescent="0.25">
      <c r="B137" s="243"/>
      <c r="C137" s="131"/>
      <c r="D137" s="131"/>
      <c r="E137" s="131" t="s">
        <v>99</v>
      </c>
      <c r="F137" s="42" t="s">
        <v>243</v>
      </c>
      <c r="G137" s="41">
        <f t="shared" si="50"/>
        <v>125</v>
      </c>
      <c r="H137" s="22">
        <v>7</v>
      </c>
      <c r="I137" s="22">
        <v>0</v>
      </c>
      <c r="J137" s="22">
        <v>0</v>
      </c>
      <c r="K137" s="201">
        <v>0</v>
      </c>
      <c r="L137" s="201">
        <v>0</v>
      </c>
      <c r="M137" s="21">
        <v>0</v>
      </c>
      <c r="N137" s="22">
        <v>0</v>
      </c>
      <c r="O137" s="114"/>
      <c r="P137" s="109"/>
    </row>
    <row r="138" spans="2:16" ht="45" customHeight="1" x14ac:dyDescent="0.25">
      <c r="B138" s="243"/>
      <c r="C138" s="131"/>
      <c r="D138" s="131"/>
      <c r="E138" s="131" t="s">
        <v>148</v>
      </c>
      <c r="F138" s="42" t="s">
        <v>381</v>
      </c>
      <c r="G138" s="41">
        <f t="shared" si="50"/>
        <v>126</v>
      </c>
      <c r="H138" s="22">
        <f>H139+H140+H141</f>
        <v>7</v>
      </c>
      <c r="I138" s="22">
        <v>0</v>
      </c>
      <c r="J138" s="22">
        <f t="shared" ref="J138" si="91">J139+J140+J141</f>
        <v>0</v>
      </c>
      <c r="K138" s="197">
        <f t="shared" ref="K138:N138" si="92">K139+K140+K141</f>
        <v>0</v>
      </c>
      <c r="L138" s="197">
        <f t="shared" si="92"/>
        <v>0</v>
      </c>
      <c r="M138" s="22">
        <f t="shared" si="92"/>
        <v>0</v>
      </c>
      <c r="N138" s="22">
        <f t="shared" si="92"/>
        <v>0</v>
      </c>
      <c r="O138" s="114"/>
      <c r="P138" s="109"/>
    </row>
    <row r="139" spans="2:16" ht="30" x14ac:dyDescent="0.25">
      <c r="B139" s="243"/>
      <c r="C139" s="131"/>
      <c r="D139" s="131"/>
      <c r="E139" s="131"/>
      <c r="F139" s="42" t="s">
        <v>244</v>
      </c>
      <c r="G139" s="41">
        <f t="shared" si="50"/>
        <v>127</v>
      </c>
      <c r="H139" s="22">
        <v>0</v>
      </c>
      <c r="I139" s="22">
        <v>0</v>
      </c>
      <c r="J139" s="22">
        <v>0</v>
      </c>
      <c r="K139" s="201">
        <v>0</v>
      </c>
      <c r="L139" s="201">
        <f>H139-K139</f>
        <v>0</v>
      </c>
      <c r="M139" s="21">
        <v>0</v>
      </c>
      <c r="N139" s="22">
        <f>H139-K139-L139-M139</f>
        <v>0</v>
      </c>
      <c r="O139" s="114"/>
      <c r="P139" s="109"/>
    </row>
    <row r="140" spans="2:16" ht="45" x14ac:dyDescent="0.25">
      <c r="B140" s="243"/>
      <c r="C140" s="131"/>
      <c r="D140" s="131"/>
      <c r="E140" s="131"/>
      <c r="F140" s="42" t="s">
        <v>245</v>
      </c>
      <c r="G140" s="41">
        <f t="shared" si="50"/>
        <v>128</v>
      </c>
      <c r="H140" s="22">
        <v>0</v>
      </c>
      <c r="I140" s="22">
        <v>0</v>
      </c>
      <c r="J140" s="22">
        <v>0</v>
      </c>
      <c r="K140" s="201">
        <v>0</v>
      </c>
      <c r="L140" s="201">
        <f>H140-K140</f>
        <v>0</v>
      </c>
      <c r="M140" s="21">
        <v>0</v>
      </c>
      <c r="N140" s="22">
        <f>H140-K140-L140-M140</f>
        <v>0</v>
      </c>
      <c r="O140" s="114"/>
      <c r="P140" s="109"/>
    </row>
    <row r="141" spans="2:16" ht="17.25" customHeight="1" x14ac:dyDescent="0.25">
      <c r="B141" s="243"/>
      <c r="C141" s="131"/>
      <c r="D141" s="131"/>
      <c r="E141" s="131"/>
      <c r="F141" s="42" t="s">
        <v>246</v>
      </c>
      <c r="G141" s="41">
        <f t="shared" ref="G141:G159" si="93">1+G140</f>
        <v>129</v>
      </c>
      <c r="H141" s="22">
        <v>7</v>
      </c>
      <c r="I141" s="22">
        <v>0</v>
      </c>
      <c r="J141" s="22">
        <v>0</v>
      </c>
      <c r="K141" s="201">
        <v>0</v>
      </c>
      <c r="L141" s="201">
        <v>0</v>
      </c>
      <c r="M141" s="21">
        <v>0</v>
      </c>
      <c r="N141" s="22">
        <v>0</v>
      </c>
      <c r="O141" s="114"/>
      <c r="P141" s="109"/>
    </row>
    <row r="142" spans="2:16" ht="45" x14ac:dyDescent="0.25">
      <c r="B142" s="243"/>
      <c r="C142" s="131">
        <v>2</v>
      </c>
      <c r="D142" s="131"/>
      <c r="E142" s="131"/>
      <c r="F142" s="42" t="s">
        <v>382</v>
      </c>
      <c r="G142" s="41">
        <f t="shared" si="93"/>
        <v>130</v>
      </c>
      <c r="H142" s="22">
        <f>H143+H146+H149</f>
        <v>0</v>
      </c>
      <c r="I142" s="22">
        <f>I143+I146+I149</f>
        <v>1</v>
      </c>
      <c r="J142" s="22">
        <f t="shared" ref="J142" si="94">J143+J146+J149</f>
        <v>1</v>
      </c>
      <c r="K142" s="197">
        <f t="shared" ref="K142:N142" si="95">K143+K146+K149</f>
        <v>0</v>
      </c>
      <c r="L142" s="197">
        <f t="shared" si="95"/>
        <v>0</v>
      </c>
      <c r="M142" s="22">
        <f t="shared" si="95"/>
        <v>0</v>
      </c>
      <c r="N142" s="22">
        <f t="shared" si="95"/>
        <v>2</v>
      </c>
      <c r="O142" s="114"/>
      <c r="P142" s="109"/>
    </row>
    <row r="143" spans="2:16" ht="33.75" customHeight="1" x14ac:dyDescent="0.25">
      <c r="B143" s="243"/>
      <c r="C143" s="131"/>
      <c r="D143" s="131" t="s">
        <v>6</v>
      </c>
      <c r="E143" s="131"/>
      <c r="F143" s="42" t="s">
        <v>343</v>
      </c>
      <c r="G143" s="41">
        <f t="shared" si="93"/>
        <v>131</v>
      </c>
      <c r="H143" s="22">
        <f>H144+H145</f>
        <v>0</v>
      </c>
      <c r="I143" s="22">
        <f t="shared" ref="I143" si="96">I144+I145</f>
        <v>0</v>
      </c>
      <c r="J143" s="22">
        <f t="shared" ref="J143:N143" si="97">J144+J145</f>
        <v>0</v>
      </c>
      <c r="K143" s="197">
        <f t="shared" si="97"/>
        <v>0</v>
      </c>
      <c r="L143" s="197">
        <f t="shared" si="97"/>
        <v>0</v>
      </c>
      <c r="M143" s="22">
        <f t="shared" si="97"/>
        <v>0</v>
      </c>
      <c r="N143" s="22">
        <f t="shared" si="97"/>
        <v>0</v>
      </c>
      <c r="O143" s="109"/>
      <c r="P143" s="109"/>
    </row>
    <row r="144" spans="2:16" ht="30" x14ac:dyDescent="0.25">
      <c r="B144" s="243"/>
      <c r="C144" s="131"/>
      <c r="D144" s="131"/>
      <c r="E144" s="131" t="s">
        <v>149</v>
      </c>
      <c r="F144" s="42" t="s">
        <v>247</v>
      </c>
      <c r="G144" s="41">
        <f t="shared" si="93"/>
        <v>132</v>
      </c>
      <c r="H144" s="22">
        <v>0</v>
      </c>
      <c r="I144" s="22">
        <v>0</v>
      </c>
      <c r="J144" s="22">
        <v>0</v>
      </c>
      <c r="K144" s="201">
        <v>0</v>
      </c>
      <c r="L144" s="201">
        <f>H144-K144</f>
        <v>0</v>
      </c>
      <c r="M144" s="21">
        <v>0</v>
      </c>
      <c r="N144" s="22">
        <f>H144-K144-L144-M144</f>
        <v>0</v>
      </c>
      <c r="O144" s="109"/>
      <c r="P144" s="109"/>
    </row>
    <row r="145" spans="2:16" ht="31.5" customHeight="1" x14ac:dyDescent="0.25">
      <c r="B145" s="243"/>
      <c r="C145" s="131"/>
      <c r="D145" s="131"/>
      <c r="E145" s="131" t="s">
        <v>91</v>
      </c>
      <c r="F145" s="42" t="s">
        <v>150</v>
      </c>
      <c r="G145" s="41">
        <f t="shared" si="93"/>
        <v>133</v>
      </c>
      <c r="H145" s="22">
        <v>0</v>
      </c>
      <c r="I145" s="22">
        <v>0</v>
      </c>
      <c r="J145" s="22">
        <v>0</v>
      </c>
      <c r="K145" s="201">
        <v>0</v>
      </c>
      <c r="L145" s="201">
        <f>H145-K145</f>
        <v>0</v>
      </c>
      <c r="M145" s="21">
        <v>0</v>
      </c>
      <c r="N145" s="22">
        <f>H145-K145-L145-M145</f>
        <v>0</v>
      </c>
      <c r="O145" s="109"/>
      <c r="P145" s="109"/>
    </row>
    <row r="146" spans="2:16" ht="45.75" customHeight="1" x14ac:dyDescent="0.25">
      <c r="B146" s="243"/>
      <c r="C146" s="131"/>
      <c r="D146" s="131" t="s">
        <v>8</v>
      </c>
      <c r="E146" s="131"/>
      <c r="F146" s="42" t="s">
        <v>391</v>
      </c>
      <c r="G146" s="41">
        <f t="shared" si="93"/>
        <v>134</v>
      </c>
      <c r="H146" s="22">
        <f>H147+H148</f>
        <v>0</v>
      </c>
      <c r="I146" s="22">
        <v>1</v>
      </c>
      <c r="J146" s="22">
        <f t="shared" ref="J146" si="98">J147+J148</f>
        <v>1</v>
      </c>
      <c r="K146" s="197">
        <f t="shared" ref="K146:N146" si="99">K147+K148</f>
        <v>0</v>
      </c>
      <c r="L146" s="197">
        <f t="shared" si="99"/>
        <v>0</v>
      </c>
      <c r="M146" s="22">
        <f t="shared" si="99"/>
        <v>0</v>
      </c>
      <c r="N146" s="22">
        <f t="shared" si="99"/>
        <v>2</v>
      </c>
      <c r="O146" s="114"/>
      <c r="P146" s="109"/>
    </row>
    <row r="147" spans="2:16" ht="30" x14ac:dyDescent="0.25">
      <c r="B147" s="243"/>
      <c r="C147" s="131"/>
      <c r="D147" s="131"/>
      <c r="E147" s="131" t="s">
        <v>109</v>
      </c>
      <c r="F147" s="42" t="s">
        <v>247</v>
      </c>
      <c r="G147" s="41">
        <f t="shared" si="93"/>
        <v>135</v>
      </c>
      <c r="H147" s="22">
        <v>0</v>
      </c>
      <c r="I147" s="22">
        <v>0</v>
      </c>
      <c r="J147" s="22">
        <v>0</v>
      </c>
      <c r="K147" s="201">
        <v>0</v>
      </c>
      <c r="L147" s="201">
        <f>H147-K147</f>
        <v>0</v>
      </c>
      <c r="M147" s="21">
        <v>0</v>
      </c>
      <c r="N147" s="22">
        <f>H147-K147-L147-M147</f>
        <v>0</v>
      </c>
      <c r="O147" s="109"/>
      <c r="P147" s="109"/>
    </row>
    <row r="148" spans="2:16" ht="18.75" customHeight="1" x14ac:dyDescent="0.25">
      <c r="B148" s="243"/>
      <c r="C148" s="131"/>
      <c r="D148" s="131"/>
      <c r="E148" s="131" t="s">
        <v>111</v>
      </c>
      <c r="F148" s="42" t="s">
        <v>248</v>
      </c>
      <c r="G148" s="41">
        <f t="shared" si="93"/>
        <v>136</v>
      </c>
      <c r="H148" s="22">
        <v>0</v>
      </c>
      <c r="I148" s="22">
        <v>0</v>
      </c>
      <c r="J148" s="22">
        <v>1</v>
      </c>
      <c r="K148" s="201">
        <v>0</v>
      </c>
      <c r="L148" s="201">
        <v>0</v>
      </c>
      <c r="M148" s="21">
        <v>0</v>
      </c>
      <c r="N148" s="22">
        <v>2</v>
      </c>
      <c r="O148" s="114"/>
      <c r="P148" s="109"/>
    </row>
    <row r="149" spans="2:16" ht="19.5" customHeight="1" x14ac:dyDescent="0.25">
      <c r="B149" s="243"/>
      <c r="C149" s="131"/>
      <c r="D149" s="131" t="s">
        <v>56</v>
      </c>
      <c r="E149" s="131"/>
      <c r="F149" s="42" t="s">
        <v>151</v>
      </c>
      <c r="G149" s="41">
        <f t="shared" si="93"/>
        <v>137</v>
      </c>
      <c r="H149" s="22">
        <v>0</v>
      </c>
      <c r="I149" s="22">
        <v>0</v>
      </c>
      <c r="J149" s="22">
        <v>0</v>
      </c>
      <c r="K149" s="201">
        <v>0</v>
      </c>
      <c r="L149" s="201">
        <v>0</v>
      </c>
      <c r="M149" s="21">
        <v>0</v>
      </c>
      <c r="N149" s="22">
        <v>0</v>
      </c>
      <c r="O149" s="109"/>
      <c r="P149" s="109"/>
    </row>
    <row r="150" spans="2:16" ht="45" x14ac:dyDescent="0.25">
      <c r="B150" s="243" t="s">
        <v>36</v>
      </c>
      <c r="C150" s="131"/>
      <c r="D150" s="131"/>
      <c r="E150" s="131"/>
      <c r="F150" s="42" t="s">
        <v>383</v>
      </c>
      <c r="G150" s="41">
        <v>138</v>
      </c>
      <c r="H150" s="22">
        <f>H13-H40</f>
        <v>-52</v>
      </c>
      <c r="I150" s="22">
        <f t="shared" ref="I150" si="100">I13-I40</f>
        <v>1065</v>
      </c>
      <c r="J150" s="22">
        <v>1711</v>
      </c>
      <c r="K150" s="197">
        <f t="shared" ref="K150:N150" si="101">K13-K40</f>
        <v>51</v>
      </c>
      <c r="L150" s="197">
        <f t="shared" si="101"/>
        <v>567</v>
      </c>
      <c r="M150" s="22">
        <f t="shared" si="101"/>
        <v>1008</v>
      </c>
      <c r="N150" s="22">
        <f t="shared" si="101"/>
        <v>1319</v>
      </c>
      <c r="O150" s="114">
        <f>N150/I150*100</f>
        <v>123.84976525821597</v>
      </c>
      <c r="P150" s="109"/>
    </row>
    <row r="151" spans="2:16" x14ac:dyDescent="0.25">
      <c r="B151" s="243"/>
      <c r="C151" s="131"/>
      <c r="D151" s="131"/>
      <c r="E151" s="131"/>
      <c r="F151" s="42" t="s">
        <v>152</v>
      </c>
      <c r="G151" s="41">
        <f t="shared" si="93"/>
        <v>139</v>
      </c>
      <c r="H151" s="22">
        <v>0</v>
      </c>
      <c r="I151" s="22">
        <v>0</v>
      </c>
      <c r="J151" s="22">
        <v>0</v>
      </c>
      <c r="K151" s="201">
        <v>0</v>
      </c>
      <c r="L151" s="201">
        <f>H151-K151</f>
        <v>0</v>
      </c>
      <c r="M151" s="21">
        <v>0</v>
      </c>
      <c r="N151" s="22">
        <f>H151-K151-L151-M151</f>
        <v>0</v>
      </c>
      <c r="O151" s="21">
        <v>0</v>
      </c>
      <c r="P151" s="111">
        <f t="shared" ref="P151:P152" si="102">L151-M151-N151-O151</f>
        <v>0</v>
      </c>
    </row>
    <row r="152" spans="2:16" ht="30" x14ac:dyDescent="0.25">
      <c r="B152" s="243"/>
      <c r="C152" s="131"/>
      <c r="D152" s="131"/>
      <c r="E152" s="131"/>
      <c r="F152" s="42" t="s">
        <v>249</v>
      </c>
      <c r="G152" s="41">
        <f t="shared" si="93"/>
        <v>140</v>
      </c>
      <c r="H152" s="22">
        <v>0</v>
      </c>
      <c r="I152" s="22">
        <v>0</v>
      </c>
      <c r="J152" s="22">
        <v>0</v>
      </c>
      <c r="K152" s="201">
        <v>0</v>
      </c>
      <c r="L152" s="201">
        <v>0</v>
      </c>
      <c r="M152" s="21">
        <v>0</v>
      </c>
      <c r="N152" s="22">
        <v>0</v>
      </c>
      <c r="O152" s="21">
        <v>0</v>
      </c>
      <c r="P152" s="111">
        <f t="shared" si="102"/>
        <v>0</v>
      </c>
    </row>
    <row r="153" spans="2:16" ht="17.25" customHeight="1" x14ac:dyDescent="0.25">
      <c r="B153" s="112" t="s">
        <v>38</v>
      </c>
      <c r="C153" s="131"/>
      <c r="D153" s="131"/>
      <c r="E153" s="131"/>
      <c r="F153" s="42" t="s">
        <v>250</v>
      </c>
      <c r="G153" s="41">
        <f t="shared" si="93"/>
        <v>141</v>
      </c>
      <c r="H153" s="22">
        <v>0</v>
      </c>
      <c r="I153" s="22">
        <v>164</v>
      </c>
      <c r="J153" s="22">
        <v>260</v>
      </c>
      <c r="K153" s="201">
        <v>8</v>
      </c>
      <c r="L153" s="201">
        <f>0.16*L150</f>
        <v>90.72</v>
      </c>
      <c r="M153" s="21">
        <f>0.16*M150</f>
        <v>161.28</v>
      </c>
      <c r="N153" s="21">
        <f>0.16*N150</f>
        <v>211.04</v>
      </c>
      <c r="O153" s="114">
        <f>211/164*100</f>
        <v>128.65853658536585</v>
      </c>
      <c r="P153" s="109"/>
    </row>
    <row r="154" spans="2:16" ht="17.25" customHeight="1" x14ac:dyDescent="0.25">
      <c r="B154" s="144" t="s">
        <v>44</v>
      </c>
      <c r="C154" s="103"/>
      <c r="D154" s="131"/>
      <c r="E154" s="131"/>
      <c r="F154" s="42" t="s">
        <v>77</v>
      </c>
      <c r="G154" s="41"/>
      <c r="H154" s="22"/>
      <c r="I154" s="22"/>
      <c r="J154" s="22"/>
      <c r="K154" s="201"/>
      <c r="L154" s="201"/>
      <c r="M154" s="21"/>
      <c r="N154" s="21"/>
      <c r="O154" s="21"/>
      <c r="P154" s="111"/>
    </row>
    <row r="155" spans="2:16" ht="41.25" customHeight="1" x14ac:dyDescent="0.25">
      <c r="B155" s="104"/>
      <c r="C155" s="248">
        <v>1</v>
      </c>
      <c r="D155" s="123"/>
      <c r="E155" s="123" t="s">
        <v>293</v>
      </c>
      <c r="F155" s="121" t="s">
        <v>299</v>
      </c>
      <c r="G155" s="41">
        <f>G153+1</f>
        <v>142</v>
      </c>
      <c r="H155" s="46">
        <f>H14</f>
        <v>2726</v>
      </c>
      <c r="I155" s="46">
        <f t="shared" ref="I155" si="103">I14</f>
        <v>4159</v>
      </c>
      <c r="J155" s="46">
        <v>5830</v>
      </c>
      <c r="K155" s="203">
        <f t="shared" ref="K155:N155" si="104">K14</f>
        <v>828</v>
      </c>
      <c r="L155" s="203">
        <f t="shared" si="104"/>
        <v>2414</v>
      </c>
      <c r="M155" s="46">
        <f t="shared" si="104"/>
        <v>3839</v>
      </c>
      <c r="N155" s="224">
        <f t="shared" si="104"/>
        <v>5207</v>
      </c>
      <c r="O155" s="114">
        <f>N155/I155*100</f>
        <v>125.19836499158453</v>
      </c>
      <c r="P155" s="109">
        <f>I155/H155*100</f>
        <v>152.56786500366837</v>
      </c>
    </row>
    <row r="156" spans="2:16" ht="30" x14ac:dyDescent="0.25">
      <c r="B156" s="104"/>
      <c r="C156" s="248"/>
      <c r="D156" s="123"/>
      <c r="E156" s="123" t="s">
        <v>294</v>
      </c>
      <c r="F156" s="121" t="s">
        <v>300</v>
      </c>
      <c r="G156" s="41">
        <f t="shared" si="93"/>
        <v>143</v>
      </c>
      <c r="H156" s="118">
        <f>H21</f>
        <v>2</v>
      </c>
      <c r="I156" s="118">
        <v>0</v>
      </c>
      <c r="J156" s="118"/>
      <c r="K156" s="204">
        <f t="shared" ref="K156:O156" si="105">K21</f>
        <v>0</v>
      </c>
      <c r="L156" s="204">
        <f t="shared" si="105"/>
        <v>0</v>
      </c>
      <c r="M156" s="118">
        <f t="shared" si="105"/>
        <v>0</v>
      </c>
      <c r="N156" s="118">
        <f t="shared" si="105"/>
        <v>0</v>
      </c>
      <c r="O156" s="101">
        <f t="shared" si="105"/>
        <v>0</v>
      </c>
      <c r="P156" s="109">
        <f>N156/H156*100</f>
        <v>0</v>
      </c>
    </row>
    <row r="157" spans="2:16" ht="75" x14ac:dyDescent="0.25">
      <c r="B157" s="104"/>
      <c r="C157" s="248"/>
      <c r="D157" s="123"/>
      <c r="E157" s="123" t="s">
        <v>301</v>
      </c>
      <c r="F157" s="121" t="s">
        <v>302</v>
      </c>
      <c r="G157" s="41">
        <f t="shared" si="93"/>
        <v>144</v>
      </c>
      <c r="H157" s="118">
        <v>0</v>
      </c>
      <c r="I157" s="118">
        <v>0</v>
      </c>
      <c r="J157" s="118">
        <v>0</v>
      </c>
      <c r="K157" s="204">
        <v>0</v>
      </c>
      <c r="L157" s="204">
        <v>0</v>
      </c>
      <c r="M157" s="118">
        <v>0</v>
      </c>
      <c r="N157" s="118">
        <v>0</v>
      </c>
      <c r="O157" s="101">
        <v>0</v>
      </c>
      <c r="P157" s="161">
        <v>0</v>
      </c>
    </row>
    <row r="158" spans="2:16" ht="25.5" x14ac:dyDescent="0.25">
      <c r="B158" s="104"/>
      <c r="C158" s="132">
        <v>2</v>
      </c>
      <c r="D158" s="123"/>
      <c r="E158" s="123"/>
      <c r="F158" s="115" t="s">
        <v>384</v>
      </c>
      <c r="G158" s="41">
        <f t="shared" si="93"/>
        <v>145</v>
      </c>
      <c r="H158" s="118">
        <f>H41</f>
        <v>2781</v>
      </c>
      <c r="I158" s="118">
        <f t="shared" ref="I158" si="106">I41</f>
        <v>3096</v>
      </c>
      <c r="J158" s="118">
        <v>4121</v>
      </c>
      <c r="K158" s="204">
        <f t="shared" ref="K158:N158" si="107">K41</f>
        <v>777</v>
      </c>
      <c r="L158" s="204">
        <f t="shared" si="107"/>
        <v>1847</v>
      </c>
      <c r="M158" s="118">
        <f t="shared" si="107"/>
        <v>2831</v>
      </c>
      <c r="N158" s="118">
        <f t="shared" si="107"/>
        <v>3886</v>
      </c>
      <c r="O158" s="162">
        <f>N158/I158*100</f>
        <v>125.51679586563307</v>
      </c>
      <c r="P158" s="161">
        <f>I158/H158*100</f>
        <v>111.32686084142395</v>
      </c>
    </row>
    <row r="159" spans="2:16" ht="76.5" x14ac:dyDescent="0.25">
      <c r="B159" s="104"/>
      <c r="C159" s="137"/>
      <c r="D159" s="123"/>
      <c r="E159" s="123" t="s">
        <v>6</v>
      </c>
      <c r="F159" s="115" t="s">
        <v>303</v>
      </c>
      <c r="G159" s="41">
        <f t="shared" si="93"/>
        <v>146</v>
      </c>
      <c r="H159" s="118">
        <v>0</v>
      </c>
      <c r="I159" s="118">
        <v>0</v>
      </c>
      <c r="J159" s="118">
        <v>0</v>
      </c>
      <c r="K159" s="204">
        <v>0</v>
      </c>
      <c r="L159" s="204">
        <v>0</v>
      </c>
      <c r="M159" s="118">
        <v>0</v>
      </c>
      <c r="N159" s="118">
        <v>0</v>
      </c>
      <c r="O159" s="101">
        <v>0</v>
      </c>
      <c r="P159" s="101">
        <v>0</v>
      </c>
    </row>
    <row r="160" spans="2:16" ht="45" x14ac:dyDescent="0.25">
      <c r="B160" s="165"/>
      <c r="C160" s="252">
        <v>3</v>
      </c>
      <c r="D160" s="132"/>
      <c r="E160" s="123" t="s">
        <v>293</v>
      </c>
      <c r="F160" s="121" t="s">
        <v>385</v>
      </c>
      <c r="G160" s="123">
        <v>147</v>
      </c>
      <c r="H160" s="118">
        <f>H98</f>
        <v>907</v>
      </c>
      <c r="I160" s="118">
        <f t="shared" ref="I160" si="108">I98</f>
        <v>817</v>
      </c>
      <c r="J160" s="118">
        <v>1150</v>
      </c>
      <c r="K160" s="204">
        <f t="shared" ref="K160:N160" si="109">K98</f>
        <v>218</v>
      </c>
      <c r="L160" s="204">
        <f t="shared" si="109"/>
        <v>514</v>
      </c>
      <c r="M160" s="118">
        <f t="shared" si="109"/>
        <v>815</v>
      </c>
      <c r="N160" s="118">
        <f t="shared" si="109"/>
        <v>1090</v>
      </c>
      <c r="O160" s="162">
        <f>N160/I160*100</f>
        <v>133.41493268053856</v>
      </c>
      <c r="P160" s="161">
        <f>I160/H160*100</f>
        <v>90.077177508269017</v>
      </c>
    </row>
    <row r="161" spans="2:16" ht="60" x14ac:dyDescent="0.25">
      <c r="B161" s="165"/>
      <c r="C161" s="253"/>
      <c r="D161" s="132"/>
      <c r="E161" s="123" t="s">
        <v>304</v>
      </c>
      <c r="F161" s="166" t="s">
        <v>411</v>
      </c>
      <c r="G161" s="102" t="s">
        <v>352</v>
      </c>
      <c r="H161" s="101"/>
      <c r="I161" s="101"/>
      <c r="J161" s="101">
        <v>106</v>
      </c>
      <c r="K161" s="205"/>
      <c r="L161" s="205"/>
      <c r="M161" s="101"/>
      <c r="N161" s="118">
        <v>106</v>
      </c>
      <c r="O161" s="101" t="s">
        <v>292</v>
      </c>
      <c r="P161" s="109"/>
    </row>
    <row r="162" spans="2:16" ht="45" x14ac:dyDescent="0.25">
      <c r="B162" s="165"/>
      <c r="C162" s="253"/>
      <c r="D162" s="132"/>
      <c r="E162" s="123" t="s">
        <v>296</v>
      </c>
      <c r="F162" s="167" t="s">
        <v>412</v>
      </c>
      <c r="G162" s="102" t="s">
        <v>353</v>
      </c>
      <c r="H162" s="101" t="s">
        <v>292</v>
      </c>
      <c r="I162" s="101"/>
      <c r="J162" s="101">
        <v>3</v>
      </c>
      <c r="K162" s="205"/>
      <c r="L162" s="205" t="s">
        <v>292</v>
      </c>
      <c r="M162" s="101" t="s">
        <v>292</v>
      </c>
      <c r="N162" s="118">
        <v>3</v>
      </c>
      <c r="O162" s="101" t="s">
        <v>292</v>
      </c>
      <c r="P162" s="109"/>
    </row>
    <row r="163" spans="2:16" ht="30" x14ac:dyDescent="0.25">
      <c r="B163" s="165"/>
      <c r="C163" s="253"/>
      <c r="D163" s="132"/>
      <c r="E163" s="123" t="s">
        <v>297</v>
      </c>
      <c r="F163" s="167" t="s">
        <v>413</v>
      </c>
      <c r="G163" s="102" t="s">
        <v>354</v>
      </c>
      <c r="H163" s="101" t="s">
        <v>292</v>
      </c>
      <c r="I163" s="101"/>
      <c r="J163" s="101">
        <v>104</v>
      </c>
      <c r="K163" s="205"/>
      <c r="L163" s="205" t="s">
        <v>292</v>
      </c>
      <c r="M163" s="101" t="s">
        <v>292</v>
      </c>
      <c r="N163" s="118">
        <v>104</v>
      </c>
      <c r="O163" s="101" t="s">
        <v>292</v>
      </c>
      <c r="P163" s="109"/>
    </row>
    <row r="164" spans="2:16" ht="25.5" x14ac:dyDescent="0.25">
      <c r="B164" s="165"/>
      <c r="C164" s="141"/>
      <c r="D164" s="132"/>
      <c r="E164" s="123" t="s">
        <v>66</v>
      </c>
      <c r="F164" t="s">
        <v>404</v>
      </c>
      <c r="G164" s="102" t="s">
        <v>403</v>
      </c>
      <c r="H164" s="101"/>
      <c r="I164" s="101"/>
      <c r="J164" s="101">
        <v>13</v>
      </c>
      <c r="K164" s="205"/>
      <c r="L164" s="205"/>
      <c r="M164" s="101"/>
      <c r="N164" s="118">
        <f>10/100*11000*12/1000</f>
        <v>13.2</v>
      </c>
      <c r="O164" s="164"/>
      <c r="P164" s="109"/>
    </row>
    <row r="165" spans="2:16" ht="30" x14ac:dyDescent="0.25">
      <c r="B165" s="104"/>
      <c r="C165" s="163">
        <v>4</v>
      </c>
      <c r="D165" s="123"/>
      <c r="E165" s="123" t="s">
        <v>293</v>
      </c>
      <c r="F165" s="121" t="s">
        <v>305</v>
      </c>
      <c r="G165" s="123">
        <v>148</v>
      </c>
      <c r="H165" s="118">
        <v>17</v>
      </c>
      <c r="I165" s="118">
        <v>13</v>
      </c>
      <c r="J165" s="118">
        <v>16</v>
      </c>
      <c r="K165" s="204">
        <v>14</v>
      </c>
      <c r="L165" s="204">
        <v>16</v>
      </c>
      <c r="M165" s="118">
        <v>16</v>
      </c>
      <c r="N165" s="118">
        <v>15</v>
      </c>
      <c r="O165" s="162">
        <f t="shared" ref="O165:O171" si="110">N165/I165*100</f>
        <v>115.38461538461537</v>
      </c>
      <c r="P165" s="161">
        <f t="shared" ref="P165:P171" si="111">I165/H165*100</f>
        <v>76.470588235294116</v>
      </c>
    </row>
    <row r="166" spans="2:16" x14ac:dyDescent="0.25">
      <c r="B166" s="104"/>
      <c r="C166" s="132">
        <v>5</v>
      </c>
      <c r="D166" s="123"/>
      <c r="E166" s="123" t="s">
        <v>292</v>
      </c>
      <c r="F166" s="121" t="s">
        <v>306</v>
      </c>
      <c r="G166" s="123">
        <f>1+G165</f>
        <v>149</v>
      </c>
      <c r="H166" s="118">
        <v>16</v>
      </c>
      <c r="I166" s="118">
        <v>15</v>
      </c>
      <c r="J166" s="118">
        <v>15</v>
      </c>
      <c r="K166" s="204">
        <v>13</v>
      </c>
      <c r="L166" s="204">
        <v>14</v>
      </c>
      <c r="M166" s="118">
        <v>14</v>
      </c>
      <c r="N166" s="118">
        <v>15</v>
      </c>
      <c r="O166" s="114">
        <f t="shared" si="110"/>
        <v>100</v>
      </c>
      <c r="P166" s="109">
        <f t="shared" si="111"/>
        <v>93.75</v>
      </c>
    </row>
    <row r="167" spans="2:16" ht="90" x14ac:dyDescent="0.25">
      <c r="B167" s="104"/>
      <c r="C167" s="248">
        <v>6</v>
      </c>
      <c r="D167" s="123"/>
      <c r="E167" s="123" t="s">
        <v>307</v>
      </c>
      <c r="F167" s="121" t="s">
        <v>386</v>
      </c>
      <c r="G167" s="123">
        <f t="shared" ref="G167:G188" si="112">1+G166</f>
        <v>150</v>
      </c>
      <c r="H167" s="101">
        <f>H160/H166/12</f>
        <v>4.723958333333333</v>
      </c>
      <c r="I167" s="101">
        <f t="shared" ref="I167" si="113">I160/I166/12</f>
        <v>4.5388888888888888</v>
      </c>
      <c r="J167" s="101">
        <v>6.39</v>
      </c>
      <c r="K167" s="205" t="s">
        <v>308</v>
      </c>
      <c r="L167" s="205" t="s">
        <v>308</v>
      </c>
      <c r="M167" s="102" t="s">
        <v>309</v>
      </c>
      <c r="N167" s="101">
        <f t="shared" ref="N167" si="114">N160/N166/12</f>
        <v>6.0555555555555562</v>
      </c>
      <c r="O167" s="162">
        <f t="shared" si="110"/>
        <v>133.41493268053856</v>
      </c>
      <c r="P167" s="161">
        <f t="shared" si="111"/>
        <v>96.082322675486949</v>
      </c>
    </row>
    <row r="168" spans="2:16" ht="89.25" x14ac:dyDescent="0.25">
      <c r="B168" s="104"/>
      <c r="C168" s="248"/>
      <c r="D168" s="123"/>
      <c r="E168" s="123" t="s">
        <v>310</v>
      </c>
      <c r="F168" s="115" t="s">
        <v>387</v>
      </c>
      <c r="G168" s="123">
        <f t="shared" si="112"/>
        <v>151</v>
      </c>
      <c r="H168" s="101">
        <f>H160/H166/12</f>
        <v>4.723958333333333</v>
      </c>
      <c r="I168" s="101">
        <f t="shared" ref="I168" si="115">I160/I166/12</f>
        <v>4.5388888888888888</v>
      </c>
      <c r="J168" s="101">
        <v>6.39</v>
      </c>
      <c r="K168" s="205" t="s">
        <v>308</v>
      </c>
      <c r="L168" s="205" t="s">
        <v>308</v>
      </c>
      <c r="M168" s="102" t="s">
        <v>309</v>
      </c>
      <c r="N168" s="101">
        <f>N160/N166/12</f>
        <v>6.0555555555555562</v>
      </c>
      <c r="O168" s="162">
        <f t="shared" si="110"/>
        <v>133.41493268053856</v>
      </c>
      <c r="P168" s="161">
        <f t="shared" si="111"/>
        <v>96.082322675486949</v>
      </c>
    </row>
    <row r="169" spans="2:16" ht="96.75" customHeight="1" x14ac:dyDescent="0.25">
      <c r="B169" s="104"/>
      <c r="C169" s="132"/>
      <c r="D169" s="102"/>
      <c r="E169" s="102" t="s">
        <v>56</v>
      </c>
      <c r="F169" s="121" t="s">
        <v>311</v>
      </c>
      <c r="G169" s="123">
        <f t="shared" si="112"/>
        <v>152</v>
      </c>
      <c r="H169" s="124">
        <f>H168</f>
        <v>4.723958333333333</v>
      </c>
      <c r="I169" s="124">
        <f t="shared" ref="I169" si="116">I168</f>
        <v>4.5388888888888888</v>
      </c>
      <c r="J169" s="124">
        <v>5.13</v>
      </c>
      <c r="K169" s="205" t="str">
        <f t="shared" ref="K169:M169" si="117">K168</f>
        <v>x</v>
      </c>
      <c r="L169" s="205" t="str">
        <f t="shared" si="117"/>
        <v>x</v>
      </c>
      <c r="M169" s="101" t="str">
        <f t="shared" si="117"/>
        <v xml:space="preserve"> x                  </v>
      </c>
      <c r="N169" s="124">
        <v>5.13</v>
      </c>
      <c r="O169" s="162">
        <f t="shared" si="110"/>
        <v>113.0232558139535</v>
      </c>
      <c r="P169" s="161">
        <f t="shared" si="111"/>
        <v>96.082322675486949</v>
      </c>
    </row>
    <row r="170" spans="2:16" ht="75" x14ac:dyDescent="0.25">
      <c r="B170" s="104"/>
      <c r="C170" s="248">
        <v>7</v>
      </c>
      <c r="D170" s="123"/>
      <c r="E170" s="123" t="s">
        <v>312</v>
      </c>
      <c r="F170" s="121" t="s">
        <v>388</v>
      </c>
      <c r="G170" s="123">
        <f t="shared" si="112"/>
        <v>153</v>
      </c>
      <c r="H170" s="101">
        <f>H14/H166</f>
        <v>170.375</v>
      </c>
      <c r="I170" s="101">
        <f t="shared" ref="I170" si="118">I14/I166</f>
        <v>277.26666666666665</v>
      </c>
      <c r="J170" s="101">
        <v>388.67</v>
      </c>
      <c r="K170" s="205" t="s">
        <v>308</v>
      </c>
      <c r="L170" s="206" t="s">
        <v>308</v>
      </c>
      <c r="M170" s="102" t="s">
        <v>313</v>
      </c>
      <c r="N170" s="101">
        <f>N14/N166</f>
        <v>347.13333333333333</v>
      </c>
      <c r="O170" s="162">
        <f t="shared" si="110"/>
        <v>125.19836499158453</v>
      </c>
      <c r="P170" s="161">
        <f t="shared" si="111"/>
        <v>162.73905600391291</v>
      </c>
    </row>
    <row r="171" spans="2:16" ht="75" x14ac:dyDescent="0.25">
      <c r="B171" s="104"/>
      <c r="C171" s="248"/>
      <c r="D171" s="123"/>
      <c r="E171" s="123" t="s">
        <v>314</v>
      </c>
      <c r="F171" s="121" t="s">
        <v>315</v>
      </c>
      <c r="G171" s="123">
        <f t="shared" si="112"/>
        <v>154</v>
      </c>
      <c r="H171" s="101">
        <f>H14/H166</f>
        <v>170.375</v>
      </c>
      <c r="I171" s="101">
        <f t="shared" ref="I171" si="119">I14/I166</f>
        <v>277.26666666666665</v>
      </c>
      <c r="J171" s="101">
        <v>388.67</v>
      </c>
      <c r="K171" s="205" t="s">
        <v>308</v>
      </c>
      <c r="L171" s="206" t="s">
        <v>308</v>
      </c>
      <c r="M171" s="102" t="s">
        <v>316</v>
      </c>
      <c r="N171" s="101">
        <f>N14/N166</f>
        <v>347.13333333333333</v>
      </c>
      <c r="O171" s="162">
        <f t="shared" si="110"/>
        <v>125.19836499158453</v>
      </c>
      <c r="P171" s="161">
        <f t="shared" si="111"/>
        <v>162.73905600391291</v>
      </c>
    </row>
    <row r="172" spans="2:16" ht="75" x14ac:dyDescent="0.25">
      <c r="B172" s="104"/>
      <c r="C172" s="248"/>
      <c r="D172" s="123"/>
      <c r="E172" s="123" t="s">
        <v>317</v>
      </c>
      <c r="F172" s="121" t="s">
        <v>389</v>
      </c>
      <c r="G172" s="123">
        <f t="shared" si="112"/>
        <v>155</v>
      </c>
      <c r="H172" s="122">
        <v>0</v>
      </c>
      <c r="I172" s="122">
        <v>0</v>
      </c>
      <c r="J172" s="122">
        <v>0</v>
      </c>
      <c r="K172" s="206">
        <v>0</v>
      </c>
      <c r="L172" s="206">
        <v>0</v>
      </c>
      <c r="M172" s="102">
        <v>0</v>
      </c>
      <c r="N172" s="102">
        <v>0</v>
      </c>
      <c r="O172" s="109"/>
      <c r="P172" s="109"/>
    </row>
    <row r="173" spans="2:16" ht="45" x14ac:dyDescent="0.25">
      <c r="B173" s="104"/>
      <c r="C173" s="248"/>
      <c r="D173" s="123"/>
      <c r="E173" s="123" t="s">
        <v>318</v>
      </c>
      <c r="F173" s="121" t="s">
        <v>319</v>
      </c>
      <c r="G173" s="123">
        <f t="shared" si="112"/>
        <v>156</v>
      </c>
      <c r="H173" s="122">
        <v>0</v>
      </c>
      <c r="I173" s="122">
        <v>0</v>
      </c>
      <c r="J173" s="122">
        <v>0</v>
      </c>
      <c r="K173" s="206">
        <v>0</v>
      </c>
      <c r="L173" s="206">
        <v>0</v>
      </c>
      <c r="M173" s="102">
        <v>0</v>
      </c>
      <c r="N173" s="102">
        <v>0</v>
      </c>
      <c r="O173" s="109"/>
      <c r="P173" s="109"/>
    </row>
    <row r="174" spans="2:16" ht="30" x14ac:dyDescent="0.25">
      <c r="B174" s="104"/>
      <c r="C174" s="248"/>
      <c r="D174" s="123"/>
      <c r="E174" s="123" t="s">
        <v>293</v>
      </c>
      <c r="F174" s="121" t="s">
        <v>320</v>
      </c>
      <c r="G174" s="123">
        <f t="shared" si="112"/>
        <v>157</v>
      </c>
      <c r="H174" s="122">
        <v>0</v>
      </c>
      <c r="I174" s="122">
        <v>0</v>
      </c>
      <c r="J174" s="122">
        <v>0</v>
      </c>
      <c r="K174" s="206">
        <v>0</v>
      </c>
      <c r="L174" s="206">
        <v>0</v>
      </c>
      <c r="M174" s="102">
        <v>0</v>
      </c>
      <c r="N174" s="102">
        <v>0</v>
      </c>
      <c r="O174" s="109"/>
      <c r="P174" s="109"/>
    </row>
    <row r="175" spans="2:16" x14ac:dyDescent="0.25">
      <c r="B175" s="104"/>
      <c r="C175" s="248"/>
      <c r="D175" s="123"/>
      <c r="E175" s="123" t="s">
        <v>292</v>
      </c>
      <c r="F175" s="121" t="s">
        <v>321</v>
      </c>
      <c r="G175" s="123">
        <f t="shared" si="112"/>
        <v>158</v>
      </c>
      <c r="H175" s="122">
        <v>0</v>
      </c>
      <c r="I175" s="122">
        <v>0</v>
      </c>
      <c r="J175" s="122">
        <v>0</v>
      </c>
      <c r="K175" s="206">
        <v>0</v>
      </c>
      <c r="L175" s="206">
        <v>0</v>
      </c>
      <c r="M175" s="102">
        <v>0</v>
      </c>
      <c r="N175" s="102">
        <v>0</v>
      </c>
      <c r="O175" s="109"/>
      <c r="P175" s="109"/>
    </row>
    <row r="176" spans="2:16" x14ac:dyDescent="0.25">
      <c r="B176" s="104"/>
      <c r="C176" s="248"/>
      <c r="D176" s="123"/>
      <c r="E176" s="123" t="s">
        <v>292</v>
      </c>
      <c r="F176" s="121" t="s">
        <v>322</v>
      </c>
      <c r="G176" s="123">
        <f t="shared" si="112"/>
        <v>159</v>
      </c>
      <c r="H176" s="122">
        <v>0</v>
      </c>
      <c r="I176" s="122">
        <v>0</v>
      </c>
      <c r="J176" s="122">
        <v>0</v>
      </c>
      <c r="K176" s="206">
        <v>0</v>
      </c>
      <c r="L176" s="206">
        <v>0</v>
      </c>
      <c r="M176" s="102">
        <v>0</v>
      </c>
      <c r="N176" s="102">
        <v>0</v>
      </c>
      <c r="O176" s="109"/>
      <c r="P176" s="109"/>
    </row>
    <row r="177" spans="2:16" ht="45" x14ac:dyDescent="0.25">
      <c r="B177" s="104"/>
      <c r="C177" s="248"/>
      <c r="D177" s="123"/>
      <c r="E177" s="123" t="s">
        <v>298</v>
      </c>
      <c r="F177" s="121" t="s">
        <v>390</v>
      </c>
      <c r="G177" s="123">
        <f t="shared" si="112"/>
        <v>160</v>
      </c>
      <c r="H177" s="122">
        <v>0</v>
      </c>
      <c r="I177" s="122">
        <v>0</v>
      </c>
      <c r="J177" s="122">
        <v>0</v>
      </c>
      <c r="K177" s="206">
        <v>0</v>
      </c>
      <c r="L177" s="206">
        <v>0</v>
      </c>
      <c r="M177" s="102">
        <v>0</v>
      </c>
      <c r="N177" s="122">
        <v>0</v>
      </c>
      <c r="O177" s="109"/>
      <c r="P177" s="109"/>
    </row>
    <row r="178" spans="2:16" x14ac:dyDescent="0.25">
      <c r="B178" s="104"/>
      <c r="C178" s="132">
        <v>8</v>
      </c>
      <c r="D178" s="123"/>
      <c r="E178" s="123" t="s">
        <v>292</v>
      </c>
      <c r="F178" s="121" t="s">
        <v>323</v>
      </c>
      <c r="G178" s="123">
        <f t="shared" si="112"/>
        <v>161</v>
      </c>
      <c r="H178" s="118">
        <v>0</v>
      </c>
      <c r="I178" s="118">
        <v>0</v>
      </c>
      <c r="J178" s="118">
        <v>0</v>
      </c>
      <c r="K178" s="206">
        <v>0</v>
      </c>
      <c r="L178" s="206">
        <v>0</v>
      </c>
      <c r="M178" s="102">
        <v>0</v>
      </c>
      <c r="N178" s="102">
        <v>0</v>
      </c>
      <c r="O178" s="109"/>
      <c r="P178" s="109"/>
    </row>
    <row r="179" spans="2:16" x14ac:dyDescent="0.25">
      <c r="B179" s="104"/>
      <c r="C179" s="248">
        <v>9</v>
      </c>
      <c r="D179" s="123"/>
      <c r="E179" s="123" t="s">
        <v>295</v>
      </c>
      <c r="F179" s="121" t="s">
        <v>324</v>
      </c>
      <c r="G179" s="123">
        <f t="shared" si="112"/>
        <v>162</v>
      </c>
      <c r="H179" s="118">
        <v>34</v>
      </c>
      <c r="I179" s="118">
        <v>34</v>
      </c>
      <c r="J179" s="118">
        <v>0</v>
      </c>
      <c r="K179" s="204">
        <v>0</v>
      </c>
      <c r="L179" s="204">
        <v>0</v>
      </c>
      <c r="M179" s="118">
        <v>0</v>
      </c>
      <c r="N179" s="118">
        <v>0</v>
      </c>
      <c r="O179" s="109"/>
      <c r="P179" s="109"/>
    </row>
    <row r="180" spans="2:16" ht="45" x14ac:dyDescent="0.25">
      <c r="B180" s="104"/>
      <c r="C180" s="248"/>
      <c r="D180" s="123"/>
      <c r="E180" s="123" t="s">
        <v>298</v>
      </c>
      <c r="F180" s="121" t="s">
        <v>325</v>
      </c>
      <c r="G180" s="123">
        <f t="shared" si="112"/>
        <v>163</v>
      </c>
      <c r="H180" s="118">
        <v>0</v>
      </c>
      <c r="I180" s="118">
        <v>0</v>
      </c>
      <c r="J180" s="118">
        <v>0</v>
      </c>
      <c r="K180" s="204">
        <v>0</v>
      </c>
      <c r="L180" s="204">
        <v>0</v>
      </c>
      <c r="M180" s="118">
        <v>0</v>
      </c>
      <c r="N180" s="118">
        <v>0</v>
      </c>
      <c r="O180" s="109"/>
      <c r="P180" s="109"/>
    </row>
    <row r="181" spans="2:16" ht="30" x14ac:dyDescent="0.25">
      <c r="B181" s="104"/>
      <c r="C181" s="248"/>
      <c r="D181" s="123"/>
      <c r="E181" s="123" t="s">
        <v>295</v>
      </c>
      <c r="F181" s="136" t="s">
        <v>326</v>
      </c>
      <c r="G181" s="123">
        <f t="shared" si="112"/>
        <v>164</v>
      </c>
      <c r="H181" s="118">
        <v>34</v>
      </c>
      <c r="I181" s="118">
        <v>34</v>
      </c>
      <c r="J181" s="118">
        <v>0</v>
      </c>
      <c r="K181" s="204">
        <v>0</v>
      </c>
      <c r="L181" s="204">
        <v>0</v>
      </c>
      <c r="M181" s="118">
        <v>0</v>
      </c>
      <c r="N181" s="118">
        <v>0</v>
      </c>
      <c r="O181" s="109"/>
      <c r="P181" s="109"/>
    </row>
    <row r="182" spans="2:16" x14ac:dyDescent="0.25">
      <c r="B182" s="104"/>
      <c r="C182" s="248"/>
      <c r="D182" s="123"/>
      <c r="E182" s="123" t="s">
        <v>295</v>
      </c>
      <c r="F182" s="121" t="s">
        <v>327</v>
      </c>
      <c r="G182" s="123">
        <f t="shared" si="112"/>
        <v>165</v>
      </c>
      <c r="H182" s="118">
        <v>0</v>
      </c>
      <c r="I182" s="118">
        <v>0</v>
      </c>
      <c r="J182" s="118">
        <v>0</v>
      </c>
      <c r="K182" s="204">
        <v>0</v>
      </c>
      <c r="L182" s="204">
        <v>0</v>
      </c>
      <c r="M182" s="118">
        <v>0</v>
      </c>
      <c r="N182" s="118">
        <v>0</v>
      </c>
      <c r="O182" s="109"/>
      <c r="P182" s="109"/>
    </row>
    <row r="183" spans="2:16" x14ac:dyDescent="0.25">
      <c r="B183" s="104"/>
      <c r="C183" s="248"/>
      <c r="D183" s="123"/>
      <c r="E183" s="123" t="s">
        <v>295</v>
      </c>
      <c r="F183" s="121" t="s">
        <v>328</v>
      </c>
      <c r="G183" s="123">
        <f t="shared" si="112"/>
        <v>166</v>
      </c>
      <c r="H183" s="118">
        <v>0</v>
      </c>
      <c r="I183" s="118">
        <v>0</v>
      </c>
      <c r="J183" s="118">
        <v>0</v>
      </c>
      <c r="K183" s="204">
        <v>0</v>
      </c>
      <c r="L183" s="204">
        <v>0</v>
      </c>
      <c r="M183" s="118">
        <v>0</v>
      </c>
      <c r="N183" s="118">
        <v>0</v>
      </c>
      <c r="O183" s="109"/>
      <c r="P183" s="109"/>
    </row>
    <row r="184" spans="2:16" x14ac:dyDescent="0.25">
      <c r="B184" s="104"/>
      <c r="C184" s="248"/>
      <c r="D184" s="123"/>
      <c r="E184" s="123" t="s">
        <v>295</v>
      </c>
      <c r="F184" s="121" t="s">
        <v>251</v>
      </c>
      <c r="G184" s="123">
        <f t="shared" si="112"/>
        <v>167</v>
      </c>
      <c r="H184" s="118">
        <v>0</v>
      </c>
      <c r="I184" s="118">
        <v>0</v>
      </c>
      <c r="J184" s="118">
        <v>0</v>
      </c>
      <c r="K184" s="204">
        <v>0</v>
      </c>
      <c r="L184" s="204">
        <v>0</v>
      </c>
      <c r="M184" s="118">
        <v>0</v>
      </c>
      <c r="N184" s="118">
        <v>0</v>
      </c>
      <c r="O184" s="109"/>
      <c r="P184" s="109"/>
    </row>
    <row r="185" spans="2:16" ht="45" x14ac:dyDescent="0.25">
      <c r="B185" s="104"/>
      <c r="C185" s="137">
        <v>10</v>
      </c>
      <c r="D185" s="138"/>
      <c r="E185" s="138" t="s">
        <v>298</v>
      </c>
      <c r="F185" s="139" t="s">
        <v>329</v>
      </c>
      <c r="G185" s="123">
        <f t="shared" si="112"/>
        <v>168</v>
      </c>
      <c r="H185" s="119">
        <v>0</v>
      </c>
      <c r="I185" s="119">
        <v>0</v>
      </c>
      <c r="J185" s="119">
        <v>0</v>
      </c>
      <c r="K185" s="207">
        <v>0</v>
      </c>
      <c r="L185" s="207">
        <v>0</v>
      </c>
      <c r="M185" s="119">
        <v>0</v>
      </c>
      <c r="N185" s="119">
        <v>0</v>
      </c>
      <c r="O185" s="109"/>
      <c r="P185" s="109"/>
    </row>
    <row r="186" spans="2:16" ht="25.5" x14ac:dyDescent="0.25">
      <c r="B186" s="140"/>
      <c r="C186" s="249">
        <v>11</v>
      </c>
      <c r="D186" s="123"/>
      <c r="E186" s="123"/>
      <c r="F186" s="115" t="s">
        <v>330</v>
      </c>
      <c r="G186" s="123">
        <f t="shared" si="112"/>
        <v>169</v>
      </c>
      <c r="H186" s="118">
        <v>0</v>
      </c>
      <c r="I186" s="118">
        <v>0</v>
      </c>
      <c r="J186" s="118">
        <v>0</v>
      </c>
      <c r="K186" s="204">
        <v>0</v>
      </c>
      <c r="L186" s="204">
        <v>0</v>
      </c>
      <c r="M186" s="118">
        <v>0</v>
      </c>
      <c r="N186" s="118">
        <v>0</v>
      </c>
      <c r="O186" s="109"/>
      <c r="P186" s="109"/>
    </row>
    <row r="187" spans="2:16" x14ac:dyDescent="0.25">
      <c r="B187" s="140"/>
      <c r="C187" s="250"/>
      <c r="D187" s="123"/>
      <c r="E187" s="123"/>
      <c r="F187" s="102" t="s">
        <v>331</v>
      </c>
      <c r="G187" s="123">
        <f t="shared" si="112"/>
        <v>170</v>
      </c>
      <c r="H187" s="118">
        <v>0</v>
      </c>
      <c r="I187" s="118">
        <v>0</v>
      </c>
      <c r="J187" s="118">
        <v>0</v>
      </c>
      <c r="K187" s="204">
        <v>0</v>
      </c>
      <c r="L187" s="204">
        <v>0</v>
      </c>
      <c r="M187" s="118">
        <v>0</v>
      </c>
      <c r="N187" s="118">
        <v>0</v>
      </c>
      <c r="O187" s="109"/>
      <c r="P187" s="109"/>
    </row>
    <row r="188" spans="2:16" x14ac:dyDescent="0.25">
      <c r="B188" s="141"/>
      <c r="C188" s="251"/>
      <c r="D188" s="123"/>
      <c r="E188" s="123"/>
      <c r="F188" s="102" t="s">
        <v>332</v>
      </c>
      <c r="G188" s="123">
        <f t="shared" si="112"/>
        <v>171</v>
      </c>
      <c r="H188" s="118">
        <v>0</v>
      </c>
      <c r="I188" s="118">
        <v>0</v>
      </c>
      <c r="J188" s="118">
        <v>0</v>
      </c>
      <c r="K188" s="204">
        <v>0</v>
      </c>
      <c r="L188" s="204">
        <v>0</v>
      </c>
      <c r="M188" s="118">
        <v>0</v>
      </c>
      <c r="N188" s="118">
        <v>0</v>
      </c>
      <c r="O188" s="109"/>
      <c r="P188" s="109"/>
    </row>
    <row r="189" spans="2:16" x14ac:dyDescent="0.25">
      <c r="B189" s="177"/>
      <c r="C189" s="177"/>
      <c r="D189" s="177"/>
      <c r="E189" s="177"/>
      <c r="F189" s="178"/>
      <c r="G189" s="177"/>
      <c r="I189" s="143"/>
    </row>
    <row r="190" spans="2:16" x14ac:dyDescent="0.25">
      <c r="B190" s="177"/>
      <c r="C190" s="177"/>
      <c r="D190" s="177"/>
      <c r="E190" s="177"/>
      <c r="F190" s="178"/>
      <c r="G190" s="177"/>
      <c r="I190" s="143"/>
    </row>
    <row r="191" spans="2:16" x14ac:dyDescent="0.25">
      <c r="B191" s="39"/>
      <c r="C191" s="39"/>
      <c r="D191" s="39"/>
      <c r="E191" s="39"/>
      <c r="F191" s="7" t="s">
        <v>182</v>
      </c>
      <c r="G191" s="7"/>
      <c r="K191" s="7" t="s">
        <v>183</v>
      </c>
      <c r="L191" s="7"/>
    </row>
    <row r="192" spans="2:16" x14ac:dyDescent="0.25">
      <c r="B192" s="39"/>
      <c r="C192" s="39"/>
      <c r="D192" s="39"/>
      <c r="E192" s="39"/>
      <c r="F192" s="7" t="s">
        <v>284</v>
      </c>
      <c r="G192" s="7"/>
      <c r="K192" s="7" t="s">
        <v>285</v>
      </c>
      <c r="L192" s="7"/>
    </row>
    <row r="193" spans="2:7" x14ac:dyDescent="0.25">
      <c r="B193" s="40"/>
      <c r="C193" s="40"/>
      <c r="D193" s="40"/>
      <c r="E193" s="40"/>
      <c r="F193" s="40"/>
      <c r="G193" s="40"/>
    </row>
    <row r="194" spans="2:7" x14ac:dyDescent="0.25">
      <c r="B194" s="40"/>
      <c r="C194" s="40"/>
      <c r="D194" s="40"/>
      <c r="E194" s="40"/>
      <c r="F194" s="40"/>
      <c r="G194" s="40"/>
    </row>
    <row r="195" spans="2:7" x14ac:dyDescent="0.25">
      <c r="B195" s="40"/>
      <c r="C195" s="40"/>
      <c r="D195" s="40"/>
      <c r="E195" s="40"/>
      <c r="F195" s="40"/>
      <c r="G195" s="40"/>
    </row>
    <row r="196" spans="2:7" x14ac:dyDescent="0.25">
      <c r="B196" s="40"/>
      <c r="C196" s="40"/>
      <c r="D196" s="40"/>
      <c r="E196" s="40"/>
      <c r="F196" s="40"/>
      <c r="G196" s="40"/>
    </row>
    <row r="197" spans="2:7" x14ac:dyDescent="0.25">
      <c r="B197" s="40"/>
      <c r="C197" s="40"/>
      <c r="D197" s="40"/>
      <c r="E197" s="40"/>
      <c r="F197" s="40"/>
      <c r="G197" s="40"/>
    </row>
    <row r="198" spans="2:7" x14ac:dyDescent="0.25">
      <c r="B198" s="40"/>
      <c r="C198" s="40"/>
      <c r="D198" s="40"/>
      <c r="E198" s="40"/>
      <c r="F198" s="40"/>
      <c r="G198" s="40"/>
    </row>
    <row r="199" spans="2:7" x14ac:dyDescent="0.25">
      <c r="B199" s="40"/>
      <c r="C199" s="40"/>
      <c r="D199" s="40"/>
      <c r="E199" s="40"/>
      <c r="F199" s="40"/>
      <c r="G199" s="40"/>
    </row>
  </sheetData>
  <mergeCells count="12">
    <mergeCell ref="C179:C184"/>
    <mergeCell ref="C186:C188"/>
    <mergeCell ref="B40:B149"/>
    <mergeCell ref="B150:B152"/>
    <mergeCell ref="C155:C157"/>
    <mergeCell ref="C160:C163"/>
    <mergeCell ref="C167:C168"/>
    <mergeCell ref="B8:F11"/>
    <mergeCell ref="G8:G11"/>
    <mergeCell ref="C12:D12"/>
    <mergeCell ref="E12:F12"/>
    <mergeCell ref="C170:C17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2"/>
  <sheetViews>
    <sheetView workbookViewId="0">
      <selection activeCell="A3" sqref="A3"/>
    </sheetView>
  </sheetViews>
  <sheetFormatPr defaultColWidth="9.140625" defaultRowHeight="15" x14ac:dyDescent="0.25"/>
  <cols>
    <col min="1" max="1" width="5.85546875" style="23" customWidth="1"/>
    <col min="2" max="2" width="19.7109375" style="23" customWidth="1"/>
    <col min="3" max="16384" width="9.140625" style="23"/>
  </cols>
  <sheetData>
    <row r="2" spans="1:12" x14ac:dyDescent="0.25">
      <c r="A2" s="12" t="s">
        <v>345</v>
      </c>
      <c r="B2" s="12"/>
      <c r="C2" s="12"/>
      <c r="D2" s="12"/>
      <c r="E2" s="12"/>
      <c r="F2" s="125" t="s">
        <v>416</v>
      </c>
      <c r="G2" s="125"/>
      <c r="H2" s="8"/>
      <c r="I2" s="9"/>
      <c r="J2" s="24"/>
    </row>
    <row r="3" spans="1:12" x14ac:dyDescent="0.25">
      <c r="A3" s="12" t="s">
        <v>438</v>
      </c>
      <c r="B3" s="12"/>
      <c r="C3" s="12"/>
      <c r="D3" s="12"/>
      <c r="E3" s="12"/>
      <c r="F3" s="7"/>
      <c r="G3" s="27"/>
      <c r="H3" s="27"/>
      <c r="I3" s="25"/>
      <c r="J3" s="26"/>
    </row>
    <row r="4" spans="1:12" x14ac:dyDescent="0.25">
      <c r="A4" s="27"/>
      <c r="B4" s="27"/>
      <c r="C4" s="27"/>
      <c r="D4" s="27"/>
      <c r="E4" s="27"/>
      <c r="F4" s="27"/>
      <c r="G4" s="27"/>
      <c r="H4" s="27"/>
      <c r="I4" s="25"/>
      <c r="J4" s="26"/>
    </row>
    <row r="5" spans="1:12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2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2" x14ac:dyDescent="0.25">
      <c r="A8" s="254" t="s">
        <v>154</v>
      </c>
      <c r="B8" s="254"/>
      <c r="C8" s="254"/>
      <c r="D8" s="254"/>
      <c r="E8" s="254"/>
      <c r="F8" s="254"/>
      <c r="G8" s="254"/>
      <c r="H8" s="254"/>
      <c r="I8" s="26"/>
      <c r="J8" s="26"/>
    </row>
    <row r="9" spans="1:12" x14ac:dyDescent="0.25">
      <c r="A9" s="26"/>
      <c r="B9" s="26"/>
      <c r="C9" s="26"/>
      <c r="D9" s="26"/>
      <c r="E9" s="26"/>
      <c r="F9" s="26"/>
      <c r="G9" s="26"/>
      <c r="H9" s="26" t="s">
        <v>184</v>
      </c>
      <c r="I9" s="26"/>
      <c r="J9" s="26"/>
    </row>
    <row r="10" spans="1:12" x14ac:dyDescent="0.25">
      <c r="A10" s="255" t="s">
        <v>155</v>
      </c>
      <c r="B10" s="256" t="s">
        <v>0</v>
      </c>
      <c r="C10" s="257" t="s">
        <v>286</v>
      </c>
      <c r="D10" s="258"/>
      <c r="E10" s="35" t="s">
        <v>2</v>
      </c>
      <c r="F10" s="257" t="s">
        <v>392</v>
      </c>
      <c r="G10" s="258"/>
      <c r="H10" s="35" t="s">
        <v>2</v>
      </c>
      <c r="I10" s="26"/>
      <c r="J10" s="26"/>
    </row>
    <row r="11" spans="1:12" x14ac:dyDescent="0.25">
      <c r="A11" s="255"/>
      <c r="B11" s="256"/>
      <c r="C11" s="29" t="s">
        <v>88</v>
      </c>
      <c r="D11" s="28" t="s">
        <v>156</v>
      </c>
      <c r="E11" s="36"/>
      <c r="F11" s="29" t="s">
        <v>88</v>
      </c>
      <c r="G11" s="28" t="s">
        <v>156</v>
      </c>
      <c r="H11" s="36"/>
      <c r="I11" s="26"/>
      <c r="J11" s="26"/>
      <c r="L11"/>
    </row>
    <row r="12" spans="1:12" x14ac:dyDescent="0.25">
      <c r="A12" s="30">
        <v>0</v>
      </c>
      <c r="B12" s="30">
        <v>1</v>
      </c>
      <c r="C12" s="30">
        <v>2</v>
      </c>
      <c r="D12" s="30">
        <v>3</v>
      </c>
      <c r="E12" s="30" t="s">
        <v>344</v>
      </c>
      <c r="F12" s="30">
        <v>5</v>
      </c>
      <c r="G12" s="30">
        <v>6</v>
      </c>
      <c r="H12" s="30" t="s">
        <v>89</v>
      </c>
      <c r="I12" s="26"/>
      <c r="J12" s="26"/>
    </row>
    <row r="13" spans="1:12" ht="53.25" customHeight="1" x14ac:dyDescent="0.25">
      <c r="A13" s="31" t="s">
        <v>3</v>
      </c>
      <c r="B13" s="32" t="s">
        <v>393</v>
      </c>
      <c r="C13" s="31">
        <f>C14+C15</f>
        <v>2886</v>
      </c>
      <c r="D13" s="31">
        <f>D14+D15</f>
        <v>2729</v>
      </c>
      <c r="E13" s="33">
        <f>D13/C13*100</f>
        <v>94.559944559944569</v>
      </c>
      <c r="F13" s="31">
        <f>F14+F15</f>
        <v>3703</v>
      </c>
      <c r="G13" s="31">
        <f>G14+G15</f>
        <v>4162</v>
      </c>
      <c r="H13" s="33">
        <f>G13/F13*100</f>
        <v>112.39535511747232</v>
      </c>
      <c r="I13" s="26"/>
      <c r="J13" s="26"/>
    </row>
    <row r="14" spans="1:12" ht="36" customHeight="1" x14ac:dyDescent="0.25">
      <c r="A14" s="31">
        <v>1</v>
      </c>
      <c r="B14" s="32" t="s">
        <v>252</v>
      </c>
      <c r="C14" s="31">
        <v>2884</v>
      </c>
      <c r="D14" s="31">
        <v>2726</v>
      </c>
      <c r="E14" s="33">
        <f>D14/C14*100</f>
        <v>94.521497919556168</v>
      </c>
      <c r="F14" s="31">
        <v>3700</v>
      </c>
      <c r="G14" s="31">
        <v>4159</v>
      </c>
      <c r="H14" s="33">
        <f>G14/F14*100</f>
        <v>112.4054054054054</v>
      </c>
      <c r="I14" s="26"/>
      <c r="J14" s="26"/>
    </row>
    <row r="15" spans="1:12" ht="28.5" customHeight="1" x14ac:dyDescent="0.25">
      <c r="A15" s="31">
        <v>2</v>
      </c>
      <c r="B15" s="32" t="s">
        <v>10</v>
      </c>
      <c r="C15" s="31">
        <v>2</v>
      </c>
      <c r="D15" s="31">
        <v>3</v>
      </c>
      <c r="E15" s="33">
        <f>D15/C15*100</f>
        <v>150</v>
      </c>
      <c r="F15" s="31">
        <v>3</v>
      </c>
      <c r="G15" s="31">
        <v>3</v>
      </c>
      <c r="H15" s="33">
        <f t="shared" ref="H15" si="0">G15/F15*100</f>
        <v>100</v>
      </c>
      <c r="I15" s="26"/>
      <c r="J15" s="26"/>
    </row>
    <row r="16" spans="1:12" x14ac:dyDescent="0.25">
      <c r="A16" s="26"/>
      <c r="B16" s="34"/>
      <c r="C16" s="26"/>
      <c r="D16" s="26"/>
      <c r="E16" s="26"/>
      <c r="F16" s="26"/>
      <c r="G16" s="26"/>
      <c r="H16" s="26"/>
      <c r="I16" s="26"/>
      <c r="J16" s="26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7"/>
      <c r="B18" s="7" t="s">
        <v>182</v>
      </c>
      <c r="C18" s="7"/>
      <c r="D18" s="7"/>
      <c r="E18" s="7"/>
      <c r="F18" s="7" t="s">
        <v>183</v>
      </c>
      <c r="G18" s="8"/>
      <c r="H18" s="8"/>
      <c r="I18" s="11"/>
      <c r="J18" s="11"/>
    </row>
    <row r="19" spans="1:10" x14ac:dyDescent="0.25">
      <c r="A19" s="7"/>
      <c r="B19" s="7" t="s">
        <v>284</v>
      </c>
      <c r="C19" s="7"/>
      <c r="D19" s="7"/>
      <c r="E19" s="7"/>
      <c r="F19" s="7" t="s">
        <v>285</v>
      </c>
      <c r="G19" s="8"/>
      <c r="H19" s="8"/>
      <c r="I19" s="11"/>
      <c r="J19" s="11"/>
    </row>
    <row r="20" spans="1:10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32" spans="1:10" x14ac:dyDescent="0.25">
      <c r="B32"/>
    </row>
  </sheetData>
  <mergeCells count="5">
    <mergeCell ref="A8:H8"/>
    <mergeCell ref="A10:A11"/>
    <mergeCell ref="B10:B11"/>
    <mergeCell ref="C10:D10"/>
    <mergeCell ref="F10:G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69"/>
  <sheetViews>
    <sheetView workbookViewId="0">
      <selection activeCell="B2" sqref="B2"/>
    </sheetView>
  </sheetViews>
  <sheetFormatPr defaultRowHeight="15" x14ac:dyDescent="0.25"/>
  <cols>
    <col min="1" max="1" width="4.140625" customWidth="1"/>
    <col min="2" max="2" width="2.42578125" customWidth="1"/>
    <col min="3" max="3" width="2.85546875" customWidth="1"/>
    <col min="4" max="4" width="19.42578125" customWidth="1"/>
    <col min="5" max="5" width="10.140625" customWidth="1"/>
    <col min="6" max="7" width="9.140625" style="150"/>
    <col min="8" max="8" width="6.5703125" style="150" customWidth="1"/>
    <col min="9" max="9" width="6.42578125" style="150" customWidth="1"/>
    <col min="10" max="10" width="6.85546875" style="150" customWidth="1"/>
    <col min="11" max="11" width="10.42578125" customWidth="1"/>
  </cols>
  <sheetData>
    <row r="1" spans="2:10" x14ac:dyDescent="0.25">
      <c r="B1" s="12" t="s">
        <v>345</v>
      </c>
      <c r="C1" s="12"/>
      <c r="D1" s="12"/>
      <c r="E1" s="12"/>
      <c r="F1" s="149"/>
      <c r="G1" s="7"/>
      <c r="H1" s="125" t="s">
        <v>414</v>
      </c>
      <c r="I1"/>
      <c r="J1"/>
    </row>
    <row r="2" spans="2:10" x14ac:dyDescent="0.25">
      <c r="B2" s="12" t="s">
        <v>438</v>
      </c>
      <c r="C2" s="12"/>
      <c r="D2" s="12"/>
      <c r="E2" s="12"/>
      <c r="F2" s="151"/>
      <c r="G2" s="9"/>
    </row>
    <row r="3" spans="2:10" x14ac:dyDescent="0.25">
      <c r="B3" s="12"/>
      <c r="C3" s="12"/>
      <c r="D3" s="12"/>
      <c r="E3" s="12"/>
      <c r="F3" s="9"/>
      <c r="G3" s="9"/>
    </row>
    <row r="4" spans="2:10" x14ac:dyDescent="0.25">
      <c r="B4" s="14"/>
      <c r="C4" s="14"/>
      <c r="D4" s="15" t="s">
        <v>415</v>
      </c>
      <c r="E4" s="15"/>
      <c r="F4" s="149"/>
      <c r="G4" s="9"/>
    </row>
    <row r="5" spans="2:10" x14ac:dyDescent="0.25">
      <c r="B5" s="14"/>
      <c r="C5" s="14"/>
      <c r="D5" s="15" t="s">
        <v>265</v>
      </c>
      <c r="E5" s="15"/>
      <c r="F5" s="149"/>
      <c r="G5" s="9"/>
    </row>
    <row r="7" spans="2:10" x14ac:dyDescent="0.25">
      <c r="D7" s="6" t="s">
        <v>181</v>
      </c>
      <c r="E7" s="6"/>
    </row>
    <row r="8" spans="2:10" ht="15.75" thickBot="1" x14ac:dyDescent="0.3">
      <c r="B8" s="1"/>
      <c r="C8" s="1"/>
      <c r="D8" s="1"/>
      <c r="E8" s="1"/>
      <c r="J8" s="150" t="s">
        <v>184</v>
      </c>
    </row>
    <row r="9" spans="2:10" ht="15.75" thickBot="1" x14ac:dyDescent="0.3">
      <c r="B9" s="259"/>
      <c r="C9" s="259"/>
      <c r="D9" s="259" t="s">
        <v>0</v>
      </c>
      <c r="E9" s="261" t="s">
        <v>157</v>
      </c>
      <c r="F9" s="168" t="s">
        <v>394</v>
      </c>
      <c r="G9" s="153"/>
      <c r="H9" s="152"/>
      <c r="I9" s="154" t="s">
        <v>158</v>
      </c>
      <c r="J9" s="153"/>
    </row>
    <row r="10" spans="2:10" ht="45.75" thickBot="1" x14ac:dyDescent="0.3">
      <c r="B10" s="260"/>
      <c r="C10" s="260"/>
      <c r="D10" s="260"/>
      <c r="E10" s="260"/>
      <c r="F10" s="148" t="s">
        <v>88</v>
      </c>
      <c r="G10" s="148" t="s">
        <v>156</v>
      </c>
      <c r="H10" s="148" t="s">
        <v>395</v>
      </c>
      <c r="I10" s="148" t="s">
        <v>396</v>
      </c>
      <c r="J10" s="148" t="s">
        <v>397</v>
      </c>
    </row>
    <row r="11" spans="2:10" ht="15.75" thickBot="1" x14ac:dyDescent="0.3">
      <c r="B11" s="2">
        <v>0</v>
      </c>
      <c r="C11" s="2">
        <v>1</v>
      </c>
      <c r="D11" s="2">
        <v>2</v>
      </c>
      <c r="E11" s="2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</row>
    <row r="12" spans="2:10" ht="43.5" customHeight="1" thickBot="1" x14ac:dyDescent="0.3">
      <c r="B12" s="2" t="s">
        <v>161</v>
      </c>
      <c r="C12" s="2"/>
      <c r="D12" s="4" t="s">
        <v>71</v>
      </c>
      <c r="E12" s="4"/>
      <c r="F12" s="147">
        <v>50</v>
      </c>
      <c r="G12" s="147">
        <v>40</v>
      </c>
      <c r="H12" s="147">
        <v>1300</v>
      </c>
      <c r="I12" s="147">
        <v>50</v>
      </c>
      <c r="J12" s="147">
        <v>50</v>
      </c>
    </row>
    <row r="13" spans="2:10" ht="36" customHeight="1" thickBot="1" x14ac:dyDescent="0.3">
      <c r="B13" s="2"/>
      <c r="C13" s="2">
        <v>1</v>
      </c>
      <c r="D13" s="4" t="s">
        <v>162</v>
      </c>
      <c r="E13" s="4"/>
      <c r="F13" s="147">
        <v>50</v>
      </c>
      <c r="G13" s="147">
        <v>40</v>
      </c>
      <c r="H13" s="147">
        <v>1300</v>
      </c>
      <c r="I13" s="147">
        <v>50</v>
      </c>
      <c r="J13" s="147">
        <v>50</v>
      </c>
    </row>
    <row r="14" spans="2:10" ht="21" customHeight="1" thickBot="1" x14ac:dyDescent="0.3">
      <c r="B14" s="2"/>
      <c r="C14" s="2"/>
      <c r="D14" s="4" t="s">
        <v>163</v>
      </c>
      <c r="E14" s="4"/>
      <c r="F14" s="155"/>
      <c r="G14" s="155"/>
      <c r="H14" s="155"/>
      <c r="I14" s="155"/>
      <c r="J14" s="155"/>
    </row>
    <row r="15" spans="2:10" ht="15.75" thickBot="1" x14ac:dyDescent="0.3">
      <c r="B15" s="2"/>
      <c r="C15" s="2"/>
      <c r="D15" s="4" t="s">
        <v>164</v>
      </c>
      <c r="E15" s="4"/>
      <c r="F15" s="155"/>
      <c r="G15" s="155"/>
      <c r="H15" s="155"/>
      <c r="I15" s="155"/>
      <c r="J15" s="155"/>
    </row>
    <row r="16" spans="2:10" ht="18.75" customHeight="1" thickBot="1" x14ac:dyDescent="0.3">
      <c r="B16" s="2"/>
      <c r="C16" s="2">
        <v>2</v>
      </c>
      <c r="D16" s="4" t="s">
        <v>72</v>
      </c>
      <c r="E16" s="4"/>
      <c r="F16" s="155"/>
      <c r="G16" s="155"/>
      <c r="H16" s="155"/>
      <c r="I16" s="155"/>
      <c r="J16" s="155"/>
    </row>
    <row r="17" spans="2:10" ht="35.25" customHeight="1" thickBot="1" x14ac:dyDescent="0.3">
      <c r="B17" s="2"/>
      <c r="C17" s="2">
        <v>3</v>
      </c>
      <c r="D17" s="4" t="s">
        <v>165</v>
      </c>
      <c r="E17" s="4"/>
      <c r="F17" s="155"/>
      <c r="G17" s="155"/>
      <c r="H17" s="155"/>
      <c r="I17" s="155"/>
      <c r="J17" s="155"/>
    </row>
    <row r="18" spans="2:10" ht="18" customHeight="1" thickBot="1" x14ac:dyDescent="0.3">
      <c r="B18" s="2"/>
      <c r="C18" s="2"/>
      <c r="D18" s="4" t="s">
        <v>166</v>
      </c>
      <c r="E18" s="4"/>
      <c r="F18" s="155"/>
      <c r="G18" s="155"/>
      <c r="H18" s="155"/>
      <c r="I18" s="155"/>
      <c r="J18" s="155"/>
    </row>
    <row r="19" spans="2:10" ht="15.75" customHeight="1" thickBot="1" x14ac:dyDescent="0.3">
      <c r="B19" s="2"/>
      <c r="C19" s="2"/>
      <c r="D19" s="4" t="s">
        <v>167</v>
      </c>
      <c r="E19" s="4"/>
      <c r="F19" s="155"/>
      <c r="G19" s="155"/>
      <c r="H19" s="155"/>
      <c r="I19" s="155"/>
      <c r="J19" s="155"/>
    </row>
    <row r="20" spans="2:10" ht="17.25" customHeight="1" thickBot="1" x14ac:dyDescent="0.3">
      <c r="B20" s="2"/>
      <c r="C20" s="2">
        <v>4</v>
      </c>
      <c r="D20" s="4" t="s">
        <v>168</v>
      </c>
      <c r="E20" s="4"/>
      <c r="F20" s="155"/>
      <c r="G20" s="155"/>
      <c r="H20" s="155"/>
      <c r="I20" s="155"/>
      <c r="J20" s="155"/>
    </row>
    <row r="21" spans="2:10" ht="17.25" customHeight="1" thickBot="1" x14ac:dyDescent="0.3">
      <c r="B21" s="2"/>
      <c r="C21" s="2"/>
      <c r="D21" s="4" t="s">
        <v>169</v>
      </c>
      <c r="E21" s="4"/>
      <c r="F21" s="155"/>
      <c r="G21" s="155"/>
      <c r="H21" s="155"/>
      <c r="I21" s="155"/>
      <c r="J21" s="155"/>
    </row>
    <row r="22" spans="2:10" ht="16.5" customHeight="1" thickBot="1" x14ac:dyDescent="0.3">
      <c r="B22" s="2"/>
      <c r="C22" s="2"/>
      <c r="D22" s="4" t="s">
        <v>169</v>
      </c>
      <c r="E22" s="4"/>
      <c r="F22" s="155"/>
      <c r="G22" s="155"/>
      <c r="H22" s="155"/>
      <c r="I22" s="155"/>
      <c r="J22" s="155"/>
    </row>
    <row r="23" spans="2:10" ht="34.5" customHeight="1" thickBot="1" x14ac:dyDescent="0.3">
      <c r="B23" s="2" t="s">
        <v>11</v>
      </c>
      <c r="C23" s="2"/>
      <c r="D23" s="4" t="s">
        <v>170</v>
      </c>
      <c r="E23" s="4"/>
      <c r="F23" s="147">
        <v>50</v>
      </c>
      <c r="G23" s="147">
        <v>40</v>
      </c>
      <c r="H23" s="147">
        <v>1300</v>
      </c>
      <c r="I23" s="147">
        <v>50</v>
      </c>
      <c r="J23" s="147">
        <v>50</v>
      </c>
    </row>
    <row r="24" spans="2:10" ht="27.75" customHeight="1" thickBot="1" x14ac:dyDescent="0.3">
      <c r="B24" s="2"/>
      <c r="C24" s="2">
        <v>1</v>
      </c>
      <c r="D24" s="4" t="s">
        <v>171</v>
      </c>
      <c r="E24" s="4"/>
      <c r="F24" s="155"/>
      <c r="G24" s="155"/>
      <c r="H24" s="155"/>
      <c r="I24" s="155"/>
      <c r="J24" s="155"/>
    </row>
    <row r="25" spans="2:10" ht="57" customHeight="1" thickBot="1" x14ac:dyDescent="0.3">
      <c r="B25" s="2"/>
      <c r="C25" s="2"/>
      <c r="D25" s="4" t="s">
        <v>172</v>
      </c>
      <c r="E25" s="4"/>
      <c r="F25" s="155"/>
      <c r="G25" s="155"/>
      <c r="H25" s="155"/>
      <c r="I25" s="155"/>
      <c r="J25" s="155"/>
    </row>
    <row r="26" spans="2:10" ht="20.25" customHeight="1" thickBot="1" x14ac:dyDescent="0.3">
      <c r="B26" s="2"/>
      <c r="C26" s="2"/>
      <c r="D26" s="4" t="s">
        <v>173</v>
      </c>
      <c r="E26" s="4"/>
      <c r="F26" s="155"/>
      <c r="G26" s="155"/>
      <c r="H26" s="155"/>
      <c r="I26" s="155"/>
      <c r="J26" s="155"/>
    </row>
    <row r="27" spans="2:10" ht="18" customHeight="1" thickBot="1" x14ac:dyDescent="0.3">
      <c r="B27" s="2"/>
      <c r="C27" s="2"/>
      <c r="D27" s="4" t="s">
        <v>173</v>
      </c>
      <c r="E27" s="4"/>
      <c r="F27" s="155"/>
      <c r="G27" s="155"/>
      <c r="H27" s="155"/>
      <c r="I27" s="155"/>
      <c r="J27" s="155"/>
    </row>
    <row r="28" spans="2:10" ht="87.75" customHeight="1" thickBot="1" x14ac:dyDescent="0.3">
      <c r="B28" s="2"/>
      <c r="C28" s="2"/>
      <c r="D28" s="4" t="s">
        <v>174</v>
      </c>
      <c r="E28" s="4"/>
      <c r="F28" s="155"/>
      <c r="G28" s="155"/>
      <c r="H28" s="155"/>
      <c r="I28" s="155"/>
      <c r="J28" s="155"/>
    </row>
    <row r="29" spans="2:10" ht="30.75" thickBot="1" x14ac:dyDescent="0.3">
      <c r="B29" s="2"/>
      <c r="C29" s="2"/>
      <c r="D29" s="4" t="s">
        <v>173</v>
      </c>
      <c r="E29" s="4"/>
      <c r="F29" s="155"/>
      <c r="G29" s="155"/>
      <c r="H29" s="155"/>
      <c r="I29" s="155"/>
      <c r="J29" s="155"/>
    </row>
    <row r="30" spans="2:10" ht="30.75" thickBot="1" x14ac:dyDescent="0.3">
      <c r="B30" s="2"/>
      <c r="C30" s="2"/>
      <c r="D30" s="4" t="s">
        <v>173</v>
      </c>
      <c r="E30" s="4"/>
      <c r="F30" s="155"/>
      <c r="G30" s="155"/>
      <c r="H30" s="155"/>
      <c r="I30" s="155"/>
      <c r="J30" s="155"/>
    </row>
    <row r="31" spans="2:10" ht="88.5" customHeight="1" thickBot="1" x14ac:dyDescent="0.3">
      <c r="B31" s="2"/>
      <c r="C31" s="2"/>
      <c r="D31" s="4" t="s">
        <v>175</v>
      </c>
      <c r="E31" s="4"/>
      <c r="F31" s="155"/>
      <c r="G31" s="155"/>
      <c r="H31" s="155"/>
      <c r="I31" s="155"/>
      <c r="J31" s="155"/>
    </row>
    <row r="32" spans="2:10" ht="30.75" thickBot="1" x14ac:dyDescent="0.3">
      <c r="B32" s="2"/>
      <c r="C32" s="2"/>
      <c r="D32" s="4" t="s">
        <v>173</v>
      </c>
      <c r="E32" s="4"/>
      <c r="F32" s="155"/>
      <c r="G32" s="155"/>
      <c r="H32" s="155"/>
      <c r="I32" s="155"/>
      <c r="J32" s="155"/>
    </row>
    <row r="33" spans="2:10" ht="30.75" thickBot="1" x14ac:dyDescent="0.3">
      <c r="B33" s="2"/>
      <c r="C33" s="2"/>
      <c r="D33" s="4" t="s">
        <v>173</v>
      </c>
      <c r="E33" s="4"/>
      <c r="F33" s="155"/>
      <c r="G33" s="155"/>
      <c r="H33" s="155"/>
      <c r="I33" s="155"/>
      <c r="J33" s="155"/>
    </row>
    <row r="34" spans="2:10" ht="131.25" customHeight="1" thickBot="1" x14ac:dyDescent="0.3">
      <c r="B34" s="2"/>
      <c r="C34" s="2"/>
      <c r="D34" s="4" t="s">
        <v>176</v>
      </c>
      <c r="E34" s="4"/>
      <c r="F34" s="155"/>
      <c r="G34" s="155"/>
      <c r="H34" s="155"/>
      <c r="I34" s="155"/>
      <c r="J34" s="155"/>
    </row>
    <row r="35" spans="2:10" ht="30.75" thickBot="1" x14ac:dyDescent="0.3">
      <c r="B35" s="2"/>
      <c r="C35" s="2"/>
      <c r="D35" s="4" t="s">
        <v>173</v>
      </c>
      <c r="E35" s="4"/>
      <c r="F35" s="155"/>
      <c r="G35" s="155"/>
      <c r="H35" s="155"/>
      <c r="I35" s="155"/>
      <c r="J35" s="155"/>
    </row>
    <row r="36" spans="2:10" ht="30.75" thickBot="1" x14ac:dyDescent="0.3">
      <c r="B36" s="2"/>
      <c r="C36" s="2"/>
      <c r="D36" s="4" t="s">
        <v>173</v>
      </c>
      <c r="E36" s="4"/>
      <c r="F36" s="155"/>
      <c r="G36" s="155"/>
      <c r="H36" s="155"/>
      <c r="I36" s="155"/>
      <c r="J36" s="155"/>
    </row>
    <row r="37" spans="2:10" ht="30.75" customHeight="1" thickBot="1" x14ac:dyDescent="0.3">
      <c r="B37" s="2"/>
      <c r="C37" s="2">
        <v>2</v>
      </c>
      <c r="D37" s="4" t="s">
        <v>177</v>
      </c>
      <c r="E37" s="4"/>
      <c r="F37" s="155"/>
      <c r="G37" s="155"/>
      <c r="H37" s="155"/>
      <c r="I37" s="155"/>
      <c r="J37" s="155"/>
    </row>
    <row r="38" spans="2:10" ht="60.75" thickBot="1" x14ac:dyDescent="0.3">
      <c r="B38" s="2"/>
      <c r="C38" s="2"/>
      <c r="D38" s="4" t="s">
        <v>172</v>
      </c>
      <c r="E38" s="4"/>
      <c r="F38" s="155"/>
      <c r="G38" s="155"/>
      <c r="H38" s="155"/>
      <c r="I38" s="155"/>
      <c r="J38" s="155"/>
    </row>
    <row r="39" spans="2:10" ht="30.75" thickBot="1" x14ac:dyDescent="0.3">
      <c r="B39" s="2"/>
      <c r="C39" s="2"/>
      <c r="D39" s="4" t="s">
        <v>173</v>
      </c>
      <c r="E39" s="4"/>
      <c r="F39" s="155"/>
      <c r="G39" s="155"/>
      <c r="H39" s="155"/>
      <c r="I39" s="155"/>
      <c r="J39" s="155"/>
    </row>
    <row r="40" spans="2:10" ht="30.75" thickBot="1" x14ac:dyDescent="0.3">
      <c r="B40" s="2"/>
      <c r="C40" s="2"/>
      <c r="D40" s="4" t="s">
        <v>173</v>
      </c>
      <c r="E40" s="4"/>
      <c r="F40" s="155"/>
      <c r="G40" s="155"/>
      <c r="H40" s="155"/>
      <c r="I40" s="155"/>
      <c r="J40" s="155"/>
    </row>
    <row r="41" spans="2:10" ht="105.75" thickBot="1" x14ac:dyDescent="0.3">
      <c r="B41" s="2"/>
      <c r="C41" s="2"/>
      <c r="D41" s="4" t="s">
        <v>174</v>
      </c>
      <c r="E41" s="4"/>
      <c r="F41" s="155"/>
      <c r="G41" s="155"/>
      <c r="H41" s="155"/>
      <c r="I41" s="155"/>
      <c r="J41" s="155"/>
    </row>
    <row r="42" spans="2:10" ht="30.75" thickBot="1" x14ac:dyDescent="0.3">
      <c r="B42" s="2"/>
      <c r="C42" s="2"/>
      <c r="D42" s="4" t="s">
        <v>173</v>
      </c>
      <c r="E42" s="4"/>
      <c r="F42" s="155"/>
      <c r="G42" s="155"/>
      <c r="H42" s="155"/>
      <c r="I42" s="155"/>
      <c r="J42" s="155"/>
    </row>
    <row r="43" spans="2:10" ht="30.75" thickBot="1" x14ac:dyDescent="0.3">
      <c r="B43" s="2"/>
      <c r="C43" s="2"/>
      <c r="D43" s="4" t="s">
        <v>173</v>
      </c>
      <c r="E43" s="4"/>
      <c r="F43" s="155"/>
      <c r="G43" s="155"/>
      <c r="H43" s="155"/>
      <c r="I43" s="155"/>
      <c r="J43" s="155"/>
    </row>
    <row r="44" spans="2:10" ht="78" customHeight="1" thickBot="1" x14ac:dyDescent="0.3">
      <c r="B44" s="2"/>
      <c r="C44" s="2"/>
      <c r="D44" s="4" t="s">
        <v>175</v>
      </c>
      <c r="E44" s="4"/>
      <c r="F44" s="155"/>
      <c r="G44" s="155"/>
      <c r="H44" s="155"/>
      <c r="I44" s="155"/>
      <c r="J44" s="155"/>
    </row>
    <row r="45" spans="2:10" ht="30.75" thickBot="1" x14ac:dyDescent="0.3">
      <c r="B45" s="2"/>
      <c r="C45" s="2"/>
      <c r="D45" s="4" t="s">
        <v>173</v>
      </c>
      <c r="E45" s="4"/>
      <c r="F45" s="155"/>
      <c r="G45" s="155"/>
      <c r="H45" s="155"/>
      <c r="I45" s="155"/>
      <c r="J45" s="155"/>
    </row>
    <row r="46" spans="2:10" ht="30.75" thickBot="1" x14ac:dyDescent="0.3">
      <c r="B46" s="2"/>
      <c r="C46" s="2"/>
      <c r="D46" s="4" t="s">
        <v>173</v>
      </c>
      <c r="E46" s="4"/>
      <c r="F46" s="155"/>
      <c r="G46" s="155"/>
      <c r="H46" s="155"/>
      <c r="I46" s="155"/>
      <c r="J46" s="155"/>
    </row>
    <row r="47" spans="2:10" ht="138" customHeight="1" thickBot="1" x14ac:dyDescent="0.3">
      <c r="B47" s="2"/>
      <c r="C47" s="2"/>
      <c r="D47" s="4" t="s">
        <v>176</v>
      </c>
      <c r="E47" s="4"/>
      <c r="F47" s="155"/>
      <c r="G47" s="155"/>
      <c r="H47" s="155"/>
      <c r="I47" s="155"/>
      <c r="J47" s="155"/>
    </row>
    <row r="48" spans="2:10" ht="30.75" thickBot="1" x14ac:dyDescent="0.3">
      <c r="B48" s="2"/>
      <c r="C48" s="2"/>
      <c r="D48" s="4" t="s">
        <v>173</v>
      </c>
      <c r="E48" s="4"/>
      <c r="F48" s="155"/>
      <c r="G48" s="155"/>
      <c r="H48" s="155"/>
      <c r="I48" s="155"/>
      <c r="J48" s="155"/>
    </row>
    <row r="49" spans="2:10" ht="30.75" thickBot="1" x14ac:dyDescent="0.3">
      <c r="B49" s="2"/>
      <c r="C49" s="2"/>
      <c r="D49" s="4" t="s">
        <v>173</v>
      </c>
      <c r="E49" s="4"/>
      <c r="F49" s="155"/>
      <c r="G49" s="155"/>
      <c r="H49" s="155"/>
      <c r="I49" s="155"/>
      <c r="J49" s="155"/>
    </row>
    <row r="50" spans="2:10" ht="75.75" thickBot="1" x14ac:dyDescent="0.3">
      <c r="B50" s="2"/>
      <c r="C50" s="2">
        <v>3</v>
      </c>
      <c r="D50" s="4" t="s">
        <v>178</v>
      </c>
      <c r="E50" s="4"/>
      <c r="F50" s="147">
        <v>0</v>
      </c>
      <c r="G50" s="147">
        <v>0</v>
      </c>
      <c r="H50" s="147">
        <v>1000</v>
      </c>
      <c r="I50" s="147"/>
      <c r="J50" s="147"/>
    </row>
    <row r="51" spans="2:10" ht="60.75" thickBot="1" x14ac:dyDescent="0.3">
      <c r="B51" s="2"/>
      <c r="C51" s="2"/>
      <c r="D51" s="4" t="s">
        <v>172</v>
      </c>
      <c r="E51" s="4"/>
      <c r="F51" s="155"/>
      <c r="G51" s="155"/>
      <c r="H51" s="155"/>
      <c r="I51" s="155"/>
      <c r="J51" s="155"/>
    </row>
    <row r="52" spans="2:10" ht="30.75" thickBot="1" x14ac:dyDescent="0.3">
      <c r="B52" s="2"/>
      <c r="C52" s="2"/>
      <c r="D52" s="4" t="s">
        <v>173</v>
      </c>
      <c r="E52" s="4"/>
      <c r="F52" s="155"/>
      <c r="G52" s="155"/>
      <c r="H52" s="155"/>
      <c r="I52" s="155"/>
      <c r="J52" s="155"/>
    </row>
    <row r="53" spans="2:10" ht="30.75" thickBot="1" x14ac:dyDescent="0.3">
      <c r="B53" s="2"/>
      <c r="C53" s="2"/>
      <c r="D53" s="4" t="s">
        <v>173</v>
      </c>
      <c r="E53" s="4"/>
      <c r="F53" s="155"/>
      <c r="G53" s="155"/>
      <c r="H53" s="155"/>
      <c r="I53" s="155"/>
      <c r="J53" s="155"/>
    </row>
    <row r="54" spans="2:10" ht="105.75" thickBot="1" x14ac:dyDescent="0.3">
      <c r="B54" s="2"/>
      <c r="C54" s="2"/>
      <c r="D54" s="4" t="s">
        <v>179</v>
      </c>
      <c r="E54" s="4"/>
      <c r="F54" s="147">
        <v>0</v>
      </c>
      <c r="G54" s="147">
        <v>0</v>
      </c>
      <c r="H54" s="147">
        <v>1000</v>
      </c>
      <c r="I54" s="147"/>
      <c r="J54" s="147"/>
    </row>
    <row r="55" spans="2:10" ht="30.75" thickBot="1" x14ac:dyDescent="0.3">
      <c r="B55" s="2"/>
      <c r="C55" s="2"/>
      <c r="D55" s="4" t="s">
        <v>402</v>
      </c>
      <c r="E55" s="4"/>
      <c r="F55" s="147">
        <v>0</v>
      </c>
      <c r="G55" s="147">
        <v>0</v>
      </c>
      <c r="H55" s="147">
        <v>1000</v>
      </c>
      <c r="I55" s="147"/>
      <c r="J55" s="147"/>
    </row>
    <row r="56" spans="2:10" ht="30.75" thickBot="1" x14ac:dyDescent="0.3">
      <c r="B56" s="2"/>
      <c r="C56" s="2"/>
      <c r="D56" s="4" t="s">
        <v>173</v>
      </c>
      <c r="E56" s="4"/>
      <c r="F56" s="155"/>
      <c r="G56" s="155"/>
      <c r="H56" s="155"/>
      <c r="I56" s="155"/>
      <c r="J56" s="155"/>
    </row>
    <row r="57" spans="2:10" ht="89.25" customHeight="1" thickBot="1" x14ac:dyDescent="0.3">
      <c r="B57" s="2"/>
      <c r="C57" s="2"/>
      <c r="D57" s="4" t="s">
        <v>175</v>
      </c>
      <c r="E57" s="4"/>
      <c r="F57" s="155"/>
      <c r="G57" s="155"/>
      <c r="H57" s="155"/>
      <c r="I57" s="155"/>
      <c r="J57" s="155"/>
    </row>
    <row r="58" spans="2:10" ht="30.75" thickBot="1" x14ac:dyDescent="0.3">
      <c r="B58" s="2"/>
      <c r="C58" s="2"/>
      <c r="D58" s="4" t="s">
        <v>173</v>
      </c>
      <c r="E58" s="4"/>
      <c r="F58" s="155"/>
      <c r="G58" s="155"/>
      <c r="H58" s="155"/>
      <c r="I58" s="155"/>
      <c r="J58" s="155"/>
    </row>
    <row r="59" spans="2:10" ht="30.75" thickBot="1" x14ac:dyDescent="0.3">
      <c r="B59" s="2"/>
      <c r="C59" s="2"/>
      <c r="D59" s="4" t="s">
        <v>173</v>
      </c>
      <c r="E59" s="4"/>
      <c r="F59" s="155"/>
      <c r="G59" s="155"/>
      <c r="H59" s="155"/>
      <c r="I59" s="155"/>
      <c r="J59" s="155"/>
    </row>
    <row r="60" spans="2:10" ht="135.75" customHeight="1" thickBot="1" x14ac:dyDescent="0.3">
      <c r="B60" s="2"/>
      <c r="C60" s="2"/>
      <c r="D60" s="4" t="s">
        <v>176</v>
      </c>
      <c r="E60" s="4"/>
      <c r="F60" s="155"/>
      <c r="G60" s="155"/>
      <c r="H60" s="155"/>
      <c r="I60" s="155"/>
      <c r="J60" s="155"/>
    </row>
    <row r="61" spans="2:10" ht="27.75" customHeight="1" thickBot="1" x14ac:dyDescent="0.3">
      <c r="B61" s="2"/>
      <c r="C61" s="2"/>
      <c r="D61" s="4" t="s">
        <v>173</v>
      </c>
      <c r="E61" s="4"/>
      <c r="F61" s="155"/>
      <c r="G61" s="155"/>
      <c r="H61" s="155"/>
      <c r="I61" s="155"/>
      <c r="J61" s="155"/>
    </row>
    <row r="62" spans="2:10" ht="30.75" thickBot="1" x14ac:dyDescent="0.3">
      <c r="B62" s="2"/>
      <c r="C62" s="2"/>
      <c r="D62" s="4" t="s">
        <v>173</v>
      </c>
      <c r="E62" s="4"/>
      <c r="F62" s="155"/>
      <c r="G62" s="155"/>
      <c r="H62" s="155"/>
      <c r="I62" s="155"/>
      <c r="J62" s="155"/>
    </row>
    <row r="63" spans="2:10" ht="90.75" thickBot="1" x14ac:dyDescent="0.3">
      <c r="B63" s="2"/>
      <c r="C63" s="2">
        <v>4</v>
      </c>
      <c r="D63" s="4" t="s">
        <v>437</v>
      </c>
      <c r="E63" s="4" t="s">
        <v>398</v>
      </c>
      <c r="F63" s="147">
        <v>50</v>
      </c>
      <c r="G63" s="147">
        <v>40</v>
      </c>
      <c r="H63" s="147">
        <v>300</v>
      </c>
      <c r="I63" s="147">
        <v>50</v>
      </c>
      <c r="J63" s="147">
        <v>50</v>
      </c>
    </row>
    <row r="64" spans="2:10" ht="57.75" customHeight="1" thickBot="1" x14ac:dyDescent="0.3">
      <c r="B64" s="2"/>
      <c r="C64" s="2">
        <v>5</v>
      </c>
      <c r="D64" s="4" t="s">
        <v>180</v>
      </c>
      <c r="E64" s="4"/>
      <c r="F64" s="155"/>
      <c r="G64" s="155"/>
      <c r="H64" s="155"/>
      <c r="I64" s="155"/>
      <c r="J64" s="155"/>
    </row>
    <row r="65" spans="2:10" ht="15.75" thickBot="1" x14ac:dyDescent="0.3">
      <c r="B65" s="2"/>
      <c r="C65" s="2"/>
      <c r="D65" s="4" t="s">
        <v>166</v>
      </c>
      <c r="E65" s="4"/>
      <c r="F65" s="155"/>
      <c r="G65" s="155"/>
      <c r="H65" s="155"/>
      <c r="I65" s="155"/>
      <c r="J65" s="155"/>
    </row>
    <row r="66" spans="2:10" ht="15.75" thickBot="1" x14ac:dyDescent="0.3">
      <c r="B66" s="3"/>
      <c r="C66" s="3"/>
      <c r="D66" s="5" t="s">
        <v>167</v>
      </c>
      <c r="E66" s="5"/>
      <c r="F66" s="155"/>
      <c r="G66" s="155"/>
      <c r="H66" s="155"/>
      <c r="I66" s="155"/>
      <c r="J66" s="155"/>
    </row>
    <row r="68" spans="2:10" x14ac:dyDescent="0.25">
      <c r="D68" s="7" t="s">
        <v>182</v>
      </c>
      <c r="E68" s="7"/>
      <c r="G68" s="156" t="s">
        <v>183</v>
      </c>
      <c r="H68" s="9"/>
    </row>
    <row r="69" spans="2:10" x14ac:dyDescent="0.25">
      <c r="D69" s="7" t="s">
        <v>284</v>
      </c>
      <c r="E69" s="7"/>
      <c r="G69" s="156" t="s">
        <v>285</v>
      </c>
    </row>
  </sheetData>
  <mergeCells count="4">
    <mergeCell ref="B9:B10"/>
    <mergeCell ref="C9:C10"/>
    <mergeCell ref="D9:D10"/>
    <mergeCell ref="E9:E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workbookViewId="0">
      <selection activeCell="A2" sqref="A2"/>
    </sheetView>
  </sheetViews>
  <sheetFormatPr defaultColWidth="9.140625" defaultRowHeight="15" x14ac:dyDescent="0.25"/>
  <cols>
    <col min="1" max="1" width="3.28515625" customWidth="1"/>
    <col min="2" max="2" width="46" customWidth="1"/>
    <col min="3" max="3" width="7.5703125" customWidth="1"/>
    <col min="4" max="4" width="7.28515625" customWidth="1"/>
    <col min="5" max="5" width="10" customWidth="1"/>
    <col min="6" max="6" width="7.28515625" bestFit="1" customWidth="1"/>
    <col min="7" max="7" width="8.28515625" customWidth="1"/>
  </cols>
  <sheetData>
    <row r="1" spans="1:11" x14ac:dyDescent="0.25">
      <c r="A1" s="12" t="s">
        <v>345</v>
      </c>
      <c r="B1" s="12"/>
      <c r="C1" s="12"/>
      <c r="D1" s="125" t="s">
        <v>435</v>
      </c>
      <c r="E1" s="125"/>
      <c r="F1" s="125"/>
      <c r="G1" s="9"/>
      <c r="H1" s="11"/>
      <c r="I1" s="11"/>
      <c r="J1" s="11"/>
      <c r="K1" s="11"/>
    </row>
    <row r="2" spans="1:11" x14ac:dyDescent="0.25">
      <c r="A2" s="12" t="s">
        <v>438</v>
      </c>
      <c r="B2" s="12"/>
      <c r="C2" s="12"/>
      <c r="D2" s="12"/>
      <c r="E2" s="12"/>
      <c r="F2" s="7"/>
      <c r="G2" s="7"/>
      <c r="H2" s="11"/>
      <c r="I2" s="11"/>
      <c r="J2" s="11"/>
      <c r="K2" s="11"/>
    </row>
    <row r="3" spans="1:11" x14ac:dyDescent="0.25">
      <c r="A3" s="12"/>
      <c r="B3" s="12"/>
      <c r="C3" s="12"/>
      <c r="D3" s="12"/>
      <c r="E3" s="12"/>
      <c r="F3" s="7"/>
      <c r="G3" s="7"/>
      <c r="H3" s="11"/>
      <c r="I3" s="11"/>
      <c r="J3" s="11"/>
      <c r="K3" s="11"/>
    </row>
    <row r="4" spans="1:11" x14ac:dyDescent="0.25">
      <c r="A4" s="7"/>
      <c r="B4" s="15" t="s">
        <v>433</v>
      </c>
      <c r="C4" s="7"/>
      <c r="D4" s="7"/>
      <c r="E4" s="7"/>
      <c r="F4" s="7"/>
      <c r="G4" s="7"/>
      <c r="H4" s="11"/>
      <c r="I4" s="11"/>
      <c r="J4" s="11"/>
      <c r="K4" s="11"/>
    </row>
    <row r="5" spans="1:11" x14ac:dyDescent="0.25">
      <c r="A5" s="15"/>
      <c r="B5" s="15" t="s">
        <v>434</v>
      </c>
      <c r="C5" s="40"/>
      <c r="D5" s="40"/>
      <c r="E5" s="40"/>
      <c r="F5" s="40"/>
      <c r="G5" s="40"/>
      <c r="H5" s="11"/>
      <c r="I5" s="11"/>
      <c r="J5" s="11"/>
      <c r="K5" s="11"/>
    </row>
    <row r="6" spans="1:11" x14ac:dyDescent="0.25">
      <c r="A6" s="53" t="s">
        <v>253</v>
      </c>
      <c r="B6" s="53" t="s">
        <v>254</v>
      </c>
      <c r="C6" s="54" t="s">
        <v>255</v>
      </c>
      <c r="D6" s="54" t="s">
        <v>255</v>
      </c>
      <c r="E6" s="53" t="s">
        <v>291</v>
      </c>
      <c r="F6" s="54" t="s">
        <v>159</v>
      </c>
      <c r="G6" s="54" t="s">
        <v>160</v>
      </c>
      <c r="H6" s="11"/>
      <c r="I6" s="11"/>
      <c r="J6" s="11"/>
      <c r="K6" s="11"/>
    </row>
    <row r="7" spans="1:11" x14ac:dyDescent="0.25">
      <c r="A7" s="55"/>
      <c r="B7" s="55"/>
      <c r="C7" s="58">
        <v>2020</v>
      </c>
      <c r="D7" s="57">
        <v>2021</v>
      </c>
      <c r="E7" s="57">
        <v>2022</v>
      </c>
      <c r="F7" s="58">
        <v>2023</v>
      </c>
      <c r="G7" s="58">
        <v>2024</v>
      </c>
      <c r="H7" s="11"/>
      <c r="I7" s="11"/>
      <c r="J7" s="11"/>
      <c r="K7" s="11"/>
    </row>
    <row r="8" spans="1:11" x14ac:dyDescent="0.25">
      <c r="A8" s="60">
        <v>0</v>
      </c>
      <c r="B8" s="61">
        <v>1</v>
      </c>
      <c r="C8" s="62">
        <v>3</v>
      </c>
      <c r="D8" s="59">
        <v>4</v>
      </c>
      <c r="E8" s="58">
        <v>5</v>
      </c>
      <c r="F8" s="64">
        <v>6</v>
      </c>
      <c r="G8" s="64">
        <v>7</v>
      </c>
      <c r="H8" s="11"/>
      <c r="I8" s="11"/>
      <c r="J8" s="11"/>
      <c r="K8" s="11"/>
    </row>
    <row r="9" spans="1:11" x14ac:dyDescent="0.25">
      <c r="A9" s="65" t="s">
        <v>261</v>
      </c>
      <c r="B9" s="66" t="s">
        <v>256</v>
      </c>
      <c r="C9" s="67"/>
      <c r="D9" s="40"/>
      <c r="E9" s="68"/>
      <c r="F9" s="69"/>
      <c r="G9" s="69"/>
      <c r="H9" s="11"/>
      <c r="I9" s="11"/>
      <c r="J9" s="11"/>
      <c r="K9" s="11"/>
    </row>
    <row r="10" spans="1:11" x14ac:dyDescent="0.25">
      <c r="A10" s="60"/>
      <c r="B10" s="70" t="s">
        <v>257</v>
      </c>
      <c r="C10" s="68"/>
      <c r="D10" s="40"/>
      <c r="E10" s="68"/>
      <c r="F10" s="159"/>
      <c r="G10" s="159"/>
      <c r="H10" s="11"/>
      <c r="I10" s="11"/>
      <c r="J10" s="11"/>
      <c r="K10" s="11"/>
    </row>
    <row r="11" spans="1:11" x14ac:dyDescent="0.25">
      <c r="A11" s="71">
        <v>1</v>
      </c>
      <c r="B11" s="72" t="s">
        <v>267</v>
      </c>
      <c r="C11" s="99">
        <v>2726</v>
      </c>
      <c r="D11" s="99">
        <v>4159</v>
      </c>
      <c r="E11" s="99">
        <v>5207</v>
      </c>
      <c r="F11" s="63">
        <v>5467</v>
      </c>
      <c r="G11" s="63">
        <v>5741</v>
      </c>
      <c r="H11" s="11"/>
      <c r="I11" s="11"/>
      <c r="J11" s="11"/>
      <c r="K11" s="11"/>
    </row>
    <row r="12" spans="1:11" x14ac:dyDescent="0.25">
      <c r="A12" s="73"/>
      <c r="B12" s="40" t="s">
        <v>268</v>
      </c>
      <c r="C12" s="99"/>
      <c r="D12" s="99"/>
      <c r="E12" s="99"/>
      <c r="F12" s="63"/>
      <c r="G12" s="63"/>
      <c r="H12" s="11"/>
      <c r="I12" s="11"/>
      <c r="J12" s="11"/>
      <c r="K12" s="11"/>
    </row>
    <row r="13" spans="1:11" x14ac:dyDescent="0.25">
      <c r="A13" s="73"/>
      <c r="B13" s="40" t="s">
        <v>269</v>
      </c>
      <c r="C13" s="99"/>
      <c r="D13" s="99"/>
      <c r="E13" s="99"/>
      <c r="F13" s="63"/>
      <c r="G13" s="63"/>
      <c r="H13" s="11"/>
      <c r="I13" s="11"/>
      <c r="J13" s="11"/>
      <c r="K13" s="11"/>
    </row>
    <row r="14" spans="1:11" x14ac:dyDescent="0.25">
      <c r="A14" s="60"/>
      <c r="B14" s="77" t="s">
        <v>405</v>
      </c>
      <c r="C14" s="63"/>
      <c r="D14" s="63"/>
      <c r="E14" s="63"/>
      <c r="F14" s="63"/>
      <c r="G14" s="63"/>
      <c r="H14" s="11"/>
      <c r="I14" s="11"/>
      <c r="J14" s="11"/>
      <c r="K14" s="11"/>
    </row>
    <row r="15" spans="1:11" x14ac:dyDescent="0.25">
      <c r="A15" s="71">
        <v>2</v>
      </c>
      <c r="B15" s="72" t="s">
        <v>270</v>
      </c>
      <c r="C15" s="63">
        <v>10</v>
      </c>
      <c r="D15" s="63">
        <v>10</v>
      </c>
      <c r="E15" s="63">
        <v>10</v>
      </c>
      <c r="F15" s="63">
        <v>10</v>
      </c>
      <c r="G15" s="63">
        <v>10</v>
      </c>
      <c r="H15" s="11"/>
      <c r="I15" s="11"/>
      <c r="J15" s="11"/>
      <c r="K15" s="11"/>
    </row>
    <row r="16" spans="1:11" x14ac:dyDescent="0.25">
      <c r="A16" s="73"/>
      <c r="B16" s="40" t="s">
        <v>271</v>
      </c>
      <c r="C16" s="63"/>
      <c r="D16" s="63"/>
      <c r="E16" s="63"/>
      <c r="F16" s="63"/>
      <c r="G16" s="63"/>
      <c r="H16" s="11"/>
      <c r="I16" s="11"/>
      <c r="J16" s="11"/>
      <c r="K16" s="11"/>
    </row>
    <row r="17" spans="1:11" x14ac:dyDescent="0.25">
      <c r="A17" s="73"/>
      <c r="B17" s="40" t="s">
        <v>272</v>
      </c>
      <c r="C17" s="63"/>
      <c r="D17" s="63"/>
      <c r="E17" s="63"/>
      <c r="F17" s="63"/>
      <c r="G17" s="63"/>
      <c r="H17" s="11"/>
      <c r="I17" s="11"/>
      <c r="J17" s="11"/>
      <c r="K17" s="11"/>
    </row>
    <row r="18" spans="1:11" x14ac:dyDescent="0.25">
      <c r="A18" s="71">
        <v>3</v>
      </c>
      <c r="B18" s="72" t="s">
        <v>273</v>
      </c>
      <c r="C18" s="63">
        <v>-52</v>
      </c>
      <c r="D18" s="63">
        <v>1065</v>
      </c>
      <c r="E18" s="63">
        <v>1319</v>
      </c>
      <c r="F18" s="63">
        <v>1387</v>
      </c>
      <c r="G18" s="63">
        <v>1456</v>
      </c>
      <c r="H18" s="11"/>
      <c r="I18" s="11"/>
      <c r="J18" s="11"/>
      <c r="K18" s="11"/>
    </row>
    <row r="19" spans="1:11" x14ac:dyDescent="0.25">
      <c r="A19" s="73"/>
      <c r="B19" s="40" t="s">
        <v>274</v>
      </c>
      <c r="C19" s="63"/>
      <c r="D19" s="63"/>
      <c r="E19" s="63"/>
      <c r="F19" s="63"/>
      <c r="G19" s="63"/>
      <c r="H19" s="11"/>
      <c r="I19" s="11"/>
      <c r="J19" s="11"/>
      <c r="K19" s="11"/>
    </row>
    <row r="20" spans="1:11" x14ac:dyDescent="0.25">
      <c r="A20" s="73"/>
      <c r="B20" s="40" t="s">
        <v>275</v>
      </c>
      <c r="C20" s="63"/>
      <c r="D20" s="63"/>
      <c r="E20" s="63"/>
      <c r="F20" s="63"/>
      <c r="G20" s="63"/>
      <c r="H20" s="11"/>
      <c r="I20" s="11"/>
      <c r="J20" s="11"/>
      <c r="K20" s="11"/>
    </row>
    <row r="21" spans="1:11" x14ac:dyDescent="0.25">
      <c r="A21" s="73"/>
      <c r="B21" s="40" t="s">
        <v>281</v>
      </c>
      <c r="C21" s="63"/>
      <c r="D21" s="63"/>
      <c r="E21" s="63"/>
      <c r="F21" s="63"/>
      <c r="G21" s="63"/>
      <c r="H21" s="11"/>
      <c r="I21" s="11"/>
      <c r="J21" s="11"/>
      <c r="K21" s="11"/>
    </row>
    <row r="22" spans="1:11" x14ac:dyDescent="0.25">
      <c r="A22" s="73"/>
      <c r="B22" s="40" t="s">
        <v>282</v>
      </c>
      <c r="C22" s="63"/>
      <c r="D22" s="63"/>
      <c r="E22" s="63"/>
      <c r="F22" s="63"/>
      <c r="G22" s="63"/>
      <c r="H22" s="11"/>
      <c r="I22" s="11"/>
      <c r="J22" s="11"/>
      <c r="K22" s="11"/>
    </row>
    <row r="23" spans="1:11" x14ac:dyDescent="0.25">
      <c r="A23" s="53">
        <v>4</v>
      </c>
      <c r="B23" s="157" t="s">
        <v>276</v>
      </c>
      <c r="C23" s="160">
        <v>2781</v>
      </c>
      <c r="D23" s="160">
        <v>3096</v>
      </c>
      <c r="E23" s="160">
        <v>3888</v>
      </c>
      <c r="F23" s="63">
        <v>4080</v>
      </c>
      <c r="G23" s="63">
        <v>4284</v>
      </c>
      <c r="H23" s="11"/>
      <c r="I23" s="11"/>
      <c r="J23" s="11"/>
      <c r="K23" s="11"/>
    </row>
    <row r="24" spans="1:11" x14ac:dyDescent="0.25">
      <c r="A24" s="57"/>
      <c r="B24" s="158" t="s">
        <v>277</v>
      </c>
      <c r="C24" s="160"/>
      <c r="D24" s="160"/>
      <c r="E24" s="160"/>
      <c r="F24" s="63"/>
      <c r="G24" s="63"/>
      <c r="H24" s="11"/>
      <c r="I24" s="11"/>
      <c r="J24" s="11"/>
      <c r="K24" s="11"/>
    </row>
    <row r="25" spans="1:11" x14ac:dyDescent="0.25">
      <c r="A25" s="53">
        <v>5</v>
      </c>
      <c r="B25" s="79" t="s">
        <v>399</v>
      </c>
      <c r="C25" s="160"/>
      <c r="D25" s="160"/>
      <c r="E25" s="160"/>
      <c r="F25" s="63"/>
      <c r="G25" s="63"/>
      <c r="H25" s="11"/>
      <c r="I25" s="11"/>
      <c r="J25" s="11"/>
      <c r="K25" s="11"/>
    </row>
    <row r="26" spans="1:11" x14ac:dyDescent="0.25">
      <c r="A26" s="55"/>
      <c r="B26" s="68" t="s">
        <v>400</v>
      </c>
      <c r="C26" s="160">
        <v>907</v>
      </c>
      <c r="D26" s="160">
        <v>817</v>
      </c>
      <c r="E26" s="160">
        <v>1090</v>
      </c>
      <c r="F26" s="63">
        <v>1145</v>
      </c>
      <c r="G26" s="63">
        <v>1202</v>
      </c>
      <c r="H26" s="11"/>
      <c r="I26" s="11"/>
      <c r="J26" s="11"/>
      <c r="K26" s="11"/>
    </row>
    <row r="27" spans="1:11" x14ac:dyDescent="0.25">
      <c r="A27" s="57"/>
      <c r="B27" s="80" t="s">
        <v>401</v>
      </c>
      <c r="C27" s="160"/>
      <c r="D27" s="160"/>
      <c r="E27" s="160"/>
      <c r="F27" s="63"/>
      <c r="G27" s="63"/>
      <c r="H27" s="11"/>
      <c r="I27" s="11"/>
      <c r="J27" s="11"/>
      <c r="K27" s="11"/>
    </row>
    <row r="28" spans="1:11" x14ac:dyDescent="0.25">
      <c r="A28" s="73">
        <v>6</v>
      </c>
      <c r="B28" s="40" t="s">
        <v>258</v>
      </c>
      <c r="C28" s="63"/>
      <c r="D28" s="63"/>
      <c r="E28" s="63"/>
      <c r="F28" s="63"/>
      <c r="G28" s="63"/>
      <c r="H28" s="11"/>
      <c r="I28" s="11"/>
      <c r="J28" s="11"/>
      <c r="K28" s="11"/>
    </row>
    <row r="29" spans="1:11" x14ac:dyDescent="0.25">
      <c r="A29" s="73"/>
      <c r="B29" s="40" t="s">
        <v>279</v>
      </c>
      <c r="C29" s="63">
        <v>10</v>
      </c>
      <c r="D29" s="63">
        <v>10</v>
      </c>
      <c r="E29" s="63">
        <v>10</v>
      </c>
      <c r="F29" s="63">
        <v>10</v>
      </c>
      <c r="G29" s="63">
        <v>10</v>
      </c>
      <c r="H29" s="11"/>
      <c r="I29" s="11"/>
      <c r="J29" s="11"/>
      <c r="K29" s="11"/>
    </row>
    <row r="30" spans="1:11" x14ac:dyDescent="0.25">
      <c r="A30" s="60"/>
      <c r="B30" s="77" t="s">
        <v>278</v>
      </c>
      <c r="C30" s="63"/>
      <c r="D30" s="63"/>
      <c r="E30" s="63"/>
      <c r="F30" s="63"/>
      <c r="G30" s="63"/>
      <c r="H30" s="11"/>
      <c r="I30" s="11"/>
      <c r="J30" s="11"/>
      <c r="K30" s="11"/>
    </row>
    <row r="31" spans="1:11" x14ac:dyDescent="0.25">
      <c r="A31" s="60"/>
      <c r="B31" s="61" t="s">
        <v>259</v>
      </c>
      <c r="C31" s="81">
        <f>SUM(C11:C30)</f>
        <v>6382</v>
      </c>
      <c r="D31" s="82">
        <f>SUM(D11:D30)</f>
        <v>9157</v>
      </c>
      <c r="E31" s="81">
        <f>SUM(E11:E30)</f>
        <v>11524</v>
      </c>
      <c r="F31" s="64">
        <f>SUM(F11:F30)</f>
        <v>12099</v>
      </c>
      <c r="G31" s="60">
        <f>SUM(G11:G30)</f>
        <v>12703</v>
      </c>
      <c r="H31" s="11"/>
      <c r="I31" s="11"/>
      <c r="J31" s="11"/>
      <c r="K31" s="11"/>
    </row>
    <row r="32" spans="1:11" x14ac:dyDescent="0.25">
      <c r="A32" s="78"/>
      <c r="B32" s="78"/>
      <c r="C32" s="78"/>
      <c r="D32" s="78"/>
      <c r="E32" s="78"/>
      <c r="F32" s="78"/>
      <c r="G32" s="78"/>
      <c r="H32" s="11"/>
      <c r="I32" s="11"/>
      <c r="J32" s="11"/>
      <c r="K32" s="11"/>
    </row>
    <row r="33" spans="1:11" x14ac:dyDescent="0.25">
      <c r="A33" s="83" t="s">
        <v>262</v>
      </c>
      <c r="B33" s="84" t="s">
        <v>260</v>
      </c>
      <c r="C33" s="85"/>
      <c r="D33" s="85"/>
      <c r="E33" s="86"/>
      <c r="F33" s="85"/>
      <c r="G33" s="87"/>
      <c r="H33" s="11"/>
      <c r="I33" s="11"/>
      <c r="J33" s="11"/>
      <c r="K33" s="11"/>
    </row>
    <row r="34" spans="1:11" x14ac:dyDescent="0.25">
      <c r="A34" s="173"/>
      <c r="B34" s="174" t="s">
        <v>408</v>
      </c>
      <c r="C34" s="54"/>
      <c r="D34" s="54"/>
      <c r="E34" s="175"/>
      <c r="F34" s="54"/>
      <c r="G34" s="176"/>
      <c r="H34" s="11"/>
      <c r="I34" s="11"/>
      <c r="J34" s="11"/>
      <c r="K34" s="11"/>
    </row>
    <row r="35" spans="1:11" x14ac:dyDescent="0.25">
      <c r="A35" s="88">
        <v>7</v>
      </c>
      <c r="B35" s="89" t="s">
        <v>409</v>
      </c>
      <c r="C35" s="56">
        <v>-2781</v>
      </c>
      <c r="D35" s="75">
        <v>-3096</v>
      </c>
      <c r="E35" s="74">
        <v>-3888</v>
      </c>
      <c r="F35" s="75">
        <v>-4080</v>
      </c>
      <c r="G35" s="90">
        <v>-4284</v>
      </c>
      <c r="H35" s="11"/>
      <c r="I35" s="11"/>
      <c r="J35" s="11"/>
      <c r="K35" s="11"/>
    </row>
    <row r="36" spans="1:11" x14ac:dyDescent="0.25">
      <c r="A36" s="91"/>
      <c r="B36" s="92" t="s">
        <v>410</v>
      </c>
      <c r="C36" s="58"/>
      <c r="D36" s="58"/>
      <c r="E36" s="59"/>
      <c r="F36" s="58"/>
      <c r="G36" s="93"/>
      <c r="H36" s="11"/>
      <c r="I36" s="11"/>
      <c r="J36" s="11"/>
      <c r="K36" s="11"/>
    </row>
    <row r="37" spans="1:11" ht="30" x14ac:dyDescent="0.25">
      <c r="A37" s="94">
        <v>8</v>
      </c>
      <c r="B37" s="169" t="s">
        <v>436</v>
      </c>
      <c r="C37" s="56">
        <v>-419</v>
      </c>
      <c r="D37" s="75">
        <v>-669</v>
      </c>
      <c r="E37" s="74">
        <v>-900</v>
      </c>
      <c r="F37" s="56">
        <v>-1200</v>
      </c>
      <c r="G37" s="76">
        <v>-1500</v>
      </c>
      <c r="H37" s="11"/>
      <c r="I37" s="11"/>
      <c r="J37" s="11"/>
      <c r="K37" s="11"/>
    </row>
    <row r="38" spans="1:11" x14ac:dyDescent="0.25">
      <c r="A38" s="71"/>
      <c r="B38" s="72" t="s">
        <v>280</v>
      </c>
      <c r="C38" s="67"/>
      <c r="D38" s="67"/>
      <c r="E38" s="72"/>
      <c r="F38" s="67"/>
      <c r="G38" s="69"/>
      <c r="H38" s="11"/>
      <c r="I38" s="11"/>
      <c r="J38" s="11"/>
      <c r="K38" s="11"/>
    </row>
    <row r="39" spans="1:11" x14ac:dyDescent="0.25">
      <c r="A39" s="73">
        <v>9</v>
      </c>
      <c r="B39" s="40" t="s">
        <v>406</v>
      </c>
      <c r="C39" s="56">
        <v>-52</v>
      </c>
      <c r="D39" s="56">
        <v>-1065</v>
      </c>
      <c r="E39" s="78">
        <v>-1319</v>
      </c>
      <c r="F39" s="56">
        <v>-1387</v>
      </c>
      <c r="G39" s="76">
        <v>-1456</v>
      </c>
      <c r="H39" s="11"/>
      <c r="I39" s="11"/>
      <c r="J39" s="11"/>
      <c r="K39" s="11"/>
    </row>
    <row r="40" spans="1:11" x14ac:dyDescent="0.25">
      <c r="A40" s="73"/>
      <c r="B40" s="40" t="s">
        <v>407</v>
      </c>
      <c r="C40" s="56"/>
      <c r="D40" s="56"/>
      <c r="E40" s="78"/>
      <c r="F40" s="56"/>
      <c r="G40" s="76"/>
      <c r="H40" s="11"/>
      <c r="I40" s="11"/>
      <c r="J40" s="11"/>
      <c r="K40" s="11"/>
    </row>
    <row r="41" spans="1:11" x14ac:dyDescent="0.25">
      <c r="A41" s="63"/>
      <c r="B41" s="95" t="s">
        <v>259</v>
      </c>
      <c r="C41" s="63">
        <f>SUM(C34:C40)</f>
        <v>-3252</v>
      </c>
      <c r="D41" s="99">
        <f>SUM(D35:D40)</f>
        <v>-4830</v>
      </c>
      <c r="E41" s="96">
        <f>SUM(E34:E40)</f>
        <v>-6107</v>
      </c>
      <c r="F41" s="96">
        <f>SUM(F34:F40)</f>
        <v>-6667</v>
      </c>
      <c r="G41" s="63">
        <f>SUM(G34:G40)</f>
        <v>-7240</v>
      </c>
      <c r="H41" s="11"/>
      <c r="I41" s="11"/>
      <c r="J41" s="11"/>
      <c r="K41" s="11"/>
    </row>
    <row r="42" spans="1:11" x14ac:dyDescent="0.25">
      <c r="A42" s="63"/>
      <c r="B42" s="95"/>
      <c r="C42" s="63"/>
      <c r="D42" s="63"/>
      <c r="E42" s="96"/>
      <c r="F42" s="96"/>
      <c r="G42" s="63"/>
      <c r="H42" s="11"/>
      <c r="I42" s="11"/>
      <c r="J42" s="11"/>
      <c r="K42" s="11"/>
    </row>
    <row r="43" spans="1:11" x14ac:dyDescent="0.25">
      <c r="A43" s="97" t="s">
        <v>263</v>
      </c>
      <c r="B43" s="98" t="s">
        <v>264</v>
      </c>
      <c r="C43" s="99">
        <f>C31+C41</f>
        <v>3130</v>
      </c>
      <c r="D43" s="99">
        <f>D31+D41</f>
        <v>4327</v>
      </c>
      <c r="E43" s="100">
        <f>E31+E41</f>
        <v>5417</v>
      </c>
      <c r="F43" s="96">
        <f>F31+F41</f>
        <v>5432</v>
      </c>
      <c r="G43" s="63">
        <f>G31+G41</f>
        <v>5463</v>
      </c>
      <c r="H43" s="11"/>
      <c r="I43" s="11"/>
      <c r="J43" s="11"/>
      <c r="K43" s="11"/>
    </row>
    <row r="44" spans="1:11" x14ac:dyDescent="0.25">
      <c r="A44" s="40"/>
      <c r="B44" s="7" t="s">
        <v>182</v>
      </c>
      <c r="C44" s="7"/>
      <c r="D44" s="7" t="s">
        <v>183</v>
      </c>
      <c r="E44" s="8"/>
      <c r="F44" s="7"/>
      <c r="G44" s="8"/>
      <c r="H44" s="11"/>
      <c r="I44" s="11"/>
      <c r="J44" s="11"/>
      <c r="K44" s="11"/>
    </row>
    <row r="45" spans="1:11" x14ac:dyDescent="0.25">
      <c r="A45" s="40"/>
      <c r="B45" s="7" t="s">
        <v>284</v>
      </c>
      <c r="C45" s="7"/>
      <c r="D45" s="7" t="s">
        <v>285</v>
      </c>
      <c r="E45" s="8"/>
      <c r="F45" s="7"/>
      <c r="G45" s="8"/>
      <c r="H45" s="11"/>
      <c r="I45" s="11"/>
      <c r="J45" s="11"/>
      <c r="K45" s="11"/>
    </row>
    <row r="46" spans="1:11" x14ac:dyDescent="0.25">
      <c r="A46" s="40"/>
      <c r="B46" s="40"/>
      <c r="C46" s="40"/>
      <c r="D46" s="40"/>
      <c r="E46" s="40"/>
      <c r="F46" s="40"/>
      <c r="G46" s="40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 1</vt:lpstr>
      <vt:lpstr>anexa 2</vt:lpstr>
      <vt:lpstr>anexa 3</vt:lpstr>
      <vt:lpstr>anexa 4</vt:lpstr>
      <vt:lpstr>anexa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2022-09-28T08:33:43Z</dcterms:modified>
</cp:coreProperties>
</file>