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d:\Users\iulia\Desktop\rectif bvc 2022\"/>
    </mc:Choice>
  </mc:AlternateContent>
  <xr:revisionPtr revIDLastSave="0" documentId="13_ncr:1_{C95E08C9-51F3-453D-8FC2-F6028436E394}" xr6:coauthVersionLast="47" xr6:coauthVersionMax="47" xr10:uidLastSave="{00000000-0000-0000-0000-000000000000}"/>
  <bookViews>
    <workbookView xWindow="-120" yWindow="-120" windowWidth="24240" windowHeight="13140" xr2:uid="{00000000-000D-0000-FFFF-FFFF00000000}"/>
  </bookViews>
  <sheets>
    <sheet name="anexa 1 40bis" sheetId="24" r:id="rId1"/>
    <sheet name="anexa 2 " sheetId="8" r:id="rId2"/>
    <sheet name="anexa 3" sheetId="4" r:id="rId3"/>
    <sheet name="anexa 4" sheetId="15" r:id="rId4"/>
    <sheet name="anexa 5" sheetId="28" r:id="rId5"/>
  </sheets>
  <definedNames>
    <definedName name="_xlnm.Print_Titles" localSheetId="0">'anexa 1 40bis'!$10:$12</definedName>
    <definedName name="_xlnm.Print_Titles" localSheetId="1">'anexa 2 '!$8:$11</definedName>
    <definedName name="_xlnm.Print_Titles" localSheetId="3">'anexa 4'!$9:$11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7" i="15" l="1"/>
  <c r="H48" i="15"/>
  <c r="I61" i="24"/>
  <c r="H12" i="15"/>
  <c r="H62" i="15" l="1"/>
  <c r="H25" i="15"/>
  <c r="J180" i="8"/>
  <c r="K180" i="8"/>
  <c r="L180" i="8"/>
  <c r="L179" i="8"/>
  <c r="J178" i="8"/>
  <c r="K178" i="8"/>
  <c r="L178" i="8"/>
  <c r="K147" i="8"/>
  <c r="K21" i="8"/>
  <c r="L21" i="8"/>
  <c r="I36" i="24"/>
  <c r="I76" i="24"/>
  <c r="M76" i="24" s="1"/>
  <c r="I75" i="24"/>
  <c r="I74" i="24"/>
  <c r="N27" i="8"/>
  <c r="N48" i="8"/>
  <c r="N49" i="8"/>
  <c r="M16" i="8"/>
  <c r="M17" i="8"/>
  <c r="M18" i="8"/>
  <c r="M22" i="8"/>
  <c r="M23" i="8"/>
  <c r="M26" i="8"/>
  <c r="M27" i="8"/>
  <c r="M28" i="8"/>
  <c r="M31" i="8"/>
  <c r="M35" i="8"/>
  <c r="M48" i="8"/>
  <c r="M49" i="8"/>
  <c r="M50" i="8"/>
  <c r="M51" i="8"/>
  <c r="M52" i="8"/>
  <c r="M53" i="8"/>
  <c r="M56" i="8"/>
  <c r="M58" i="8"/>
  <c r="M59" i="8"/>
  <c r="M60" i="8"/>
  <c r="M62" i="8"/>
  <c r="M66" i="8"/>
  <c r="M68" i="8"/>
  <c r="M77" i="8"/>
  <c r="M78" i="8"/>
  <c r="M80" i="8"/>
  <c r="M81" i="8"/>
  <c r="M82" i="8"/>
  <c r="M83" i="8"/>
  <c r="M85" i="8"/>
  <c r="M86" i="8"/>
  <c r="M87" i="8"/>
  <c r="M93" i="8"/>
  <c r="M99" i="8"/>
  <c r="M100" i="8"/>
  <c r="M104" i="8"/>
  <c r="M105" i="8"/>
  <c r="M106" i="8"/>
  <c r="M108" i="8"/>
  <c r="M111" i="8"/>
  <c r="M120" i="8"/>
  <c r="M123" i="8"/>
  <c r="M128" i="8"/>
  <c r="M135" i="8"/>
  <c r="M136" i="8"/>
  <c r="M149" i="8"/>
  <c r="M152" i="8"/>
  <c r="M155" i="8"/>
  <c r="M168" i="8"/>
  <c r="M169" i="8"/>
  <c r="M177" i="8"/>
  <c r="M184" i="8"/>
  <c r="M188" i="8"/>
  <c r="L14" i="8"/>
  <c r="H24" i="15" l="1"/>
  <c r="I64" i="24" s="1"/>
  <c r="J38" i="8"/>
  <c r="K14" i="8"/>
  <c r="L13" i="8"/>
  <c r="I67" i="24"/>
  <c r="J168" i="8"/>
  <c r="I66" i="24"/>
  <c r="I19" i="24"/>
  <c r="I18" i="24"/>
  <c r="K18" i="24" s="1"/>
  <c r="M18" i="24" s="1"/>
  <c r="I16" i="24"/>
  <c r="K16" i="24" s="1"/>
  <c r="M16" i="24" s="1"/>
  <c r="I15" i="24"/>
  <c r="K15" i="24" s="1"/>
  <c r="M15" i="24" s="1"/>
  <c r="K107" i="8"/>
  <c r="L107" i="8"/>
  <c r="K119" i="8"/>
  <c r="L119" i="8"/>
  <c r="K47" i="8"/>
  <c r="L47" i="8"/>
  <c r="I33" i="24"/>
  <c r="I32" i="24"/>
  <c r="I28" i="24"/>
  <c r="K28" i="24" s="1"/>
  <c r="M28" i="24" s="1"/>
  <c r="I24" i="24"/>
  <c r="O34" i="8"/>
  <c r="P34" i="8" s="1"/>
  <c r="Q34" i="8" s="1"/>
  <c r="R14" i="8"/>
  <c r="R16" i="8"/>
  <c r="R17" i="8"/>
  <c r="R18" i="8"/>
  <c r="R19" i="8"/>
  <c r="R21" i="8"/>
  <c r="R22" i="8"/>
  <c r="R23" i="8"/>
  <c r="R25" i="8"/>
  <c r="R26" i="8"/>
  <c r="R27" i="8"/>
  <c r="R28" i="8"/>
  <c r="R29" i="8"/>
  <c r="R30" i="8"/>
  <c r="R31" i="8"/>
  <c r="R32" i="8"/>
  <c r="R33" i="8"/>
  <c r="R34" i="8"/>
  <c r="R35" i="8"/>
  <c r="R36" i="8"/>
  <c r="R37" i="8"/>
  <c r="R39" i="8"/>
  <c r="R40" i="8"/>
  <c r="R41" i="8"/>
  <c r="R42" i="8"/>
  <c r="R43" i="8"/>
  <c r="R48" i="8"/>
  <c r="R49" i="8"/>
  <c r="R50" i="8"/>
  <c r="R51" i="8"/>
  <c r="R52" i="8"/>
  <c r="R53" i="8"/>
  <c r="R54" i="8"/>
  <c r="R55" i="8"/>
  <c r="R56" i="8"/>
  <c r="R57" i="8"/>
  <c r="R58" i="8"/>
  <c r="R59" i="8"/>
  <c r="R60" i="8"/>
  <c r="R61" i="8"/>
  <c r="R62" i="8"/>
  <c r="R63" i="8"/>
  <c r="R64" i="8"/>
  <c r="R65" i="8"/>
  <c r="R66" i="8"/>
  <c r="R67" i="8"/>
  <c r="R68" i="8"/>
  <c r="R69" i="8"/>
  <c r="R70" i="8"/>
  <c r="R71" i="8"/>
  <c r="R72" i="8"/>
  <c r="R73" i="8"/>
  <c r="R74" i="8"/>
  <c r="R75" i="8"/>
  <c r="R76" i="8"/>
  <c r="R77" i="8"/>
  <c r="R78" i="8"/>
  <c r="R79" i="8"/>
  <c r="R80" i="8"/>
  <c r="R81" i="8"/>
  <c r="R82" i="8"/>
  <c r="R83" i="8"/>
  <c r="R84" i="8"/>
  <c r="R85" i="8"/>
  <c r="R86" i="8"/>
  <c r="R87" i="8"/>
  <c r="R88" i="8"/>
  <c r="R89" i="8"/>
  <c r="R90" i="8"/>
  <c r="R91" i="8"/>
  <c r="R92" i="8"/>
  <c r="R93" i="8"/>
  <c r="R94" i="8"/>
  <c r="R95" i="8"/>
  <c r="R96" i="8"/>
  <c r="R97" i="8"/>
  <c r="R98" i="8"/>
  <c r="R99" i="8"/>
  <c r="R100" i="8"/>
  <c r="R104" i="8"/>
  <c r="R105" i="8"/>
  <c r="R106" i="8"/>
  <c r="R107" i="8"/>
  <c r="R108" i="8"/>
  <c r="R109" i="8"/>
  <c r="R110" i="8"/>
  <c r="R111" i="8"/>
  <c r="R112" i="8"/>
  <c r="R113" i="8"/>
  <c r="R114" i="8"/>
  <c r="R115" i="8"/>
  <c r="R116" i="8"/>
  <c r="R117" i="8"/>
  <c r="R118" i="8"/>
  <c r="R120" i="8"/>
  <c r="R121" i="8"/>
  <c r="R122" i="8"/>
  <c r="R123" i="8"/>
  <c r="R124" i="8"/>
  <c r="R125" i="8"/>
  <c r="R126" i="8"/>
  <c r="R127" i="8"/>
  <c r="R128" i="8"/>
  <c r="R129" i="8"/>
  <c r="R130" i="8"/>
  <c r="R131" i="8"/>
  <c r="R132" i="8"/>
  <c r="R133" i="8"/>
  <c r="R134" i="8"/>
  <c r="R135" i="8"/>
  <c r="R136" i="8"/>
  <c r="R137" i="8"/>
  <c r="R138" i="8"/>
  <c r="R139" i="8"/>
  <c r="R140" i="8"/>
  <c r="R141" i="8"/>
  <c r="R142" i="8"/>
  <c r="R143" i="8"/>
  <c r="R144" i="8"/>
  <c r="R145" i="8"/>
  <c r="R146" i="8"/>
  <c r="R147" i="8"/>
  <c r="R148" i="8"/>
  <c r="R149" i="8"/>
  <c r="R150" i="8"/>
  <c r="R151" i="8"/>
  <c r="R152" i="8"/>
  <c r="R153" i="8"/>
  <c r="R154" i="8"/>
  <c r="R155" i="8"/>
  <c r="R156" i="8"/>
  <c r="R157" i="8"/>
  <c r="R158" i="8"/>
  <c r="R159" i="8"/>
  <c r="R160" i="8"/>
  <c r="R161" i="8"/>
  <c r="R163" i="8"/>
  <c r="R165" i="8"/>
  <c r="R166" i="8"/>
  <c r="R167" i="8"/>
  <c r="R168" i="8"/>
  <c r="R169" i="8"/>
  <c r="R175" i="8"/>
  <c r="R176" i="8"/>
  <c r="R177" i="8"/>
  <c r="R178" i="8"/>
  <c r="R179" i="8"/>
  <c r="R180" i="8"/>
  <c r="R181" i="8"/>
  <c r="R182" i="8"/>
  <c r="R183" i="8"/>
  <c r="R184" i="8"/>
  <c r="R185" i="8"/>
  <c r="R186" i="8"/>
  <c r="R187" i="8"/>
  <c r="R188" i="8"/>
  <c r="R189" i="8"/>
  <c r="R190" i="8"/>
  <c r="R191" i="8"/>
  <c r="L103" i="8"/>
  <c r="I27" i="24" s="1"/>
  <c r="K27" i="24" s="1"/>
  <c r="M27" i="24" s="1"/>
  <c r="I62" i="24"/>
  <c r="I55" i="24"/>
  <c r="H15" i="24"/>
  <c r="J15" i="24" s="1"/>
  <c r="H16" i="24"/>
  <c r="H18" i="24"/>
  <c r="H19" i="24"/>
  <c r="H30" i="24"/>
  <c r="H32" i="24"/>
  <c r="H36" i="24"/>
  <c r="J36" i="24" s="1"/>
  <c r="H55" i="24"/>
  <c r="H62" i="24"/>
  <c r="H66" i="24"/>
  <c r="H67" i="24"/>
  <c r="K34" i="8"/>
  <c r="J16" i="8"/>
  <c r="J17" i="8"/>
  <c r="J18" i="8"/>
  <c r="J20" i="8"/>
  <c r="J22" i="8"/>
  <c r="J23" i="8"/>
  <c r="J26" i="8"/>
  <c r="J28" i="8"/>
  <c r="J31" i="8"/>
  <c r="J33" i="8"/>
  <c r="J34" i="8"/>
  <c r="J35" i="8"/>
  <c r="J36" i="8"/>
  <c r="J37" i="8"/>
  <c r="J39" i="8"/>
  <c r="J40" i="8"/>
  <c r="J41" i="8"/>
  <c r="J42" i="8"/>
  <c r="J43" i="8"/>
  <c r="J50" i="8"/>
  <c r="J51" i="8"/>
  <c r="J52" i="8"/>
  <c r="J53" i="8"/>
  <c r="J54" i="8"/>
  <c r="J56" i="8"/>
  <c r="J58" i="8"/>
  <c r="J59" i="8"/>
  <c r="J60" i="8"/>
  <c r="J62" i="8"/>
  <c r="J63" i="8"/>
  <c r="J64" i="8"/>
  <c r="J65" i="8"/>
  <c r="J66" i="8"/>
  <c r="J67" i="8"/>
  <c r="J68" i="8"/>
  <c r="J69" i="8"/>
  <c r="J70" i="8"/>
  <c r="J71" i="8"/>
  <c r="J73" i="8"/>
  <c r="J74" i="8"/>
  <c r="J75" i="8"/>
  <c r="J76" i="8"/>
  <c r="J77" i="8"/>
  <c r="J78" i="8"/>
  <c r="J80" i="8"/>
  <c r="J81" i="8"/>
  <c r="J82" i="8"/>
  <c r="J83" i="8"/>
  <c r="J85" i="8"/>
  <c r="J86" i="8"/>
  <c r="J87" i="8"/>
  <c r="J88" i="8"/>
  <c r="J89" i="8"/>
  <c r="J90" i="8"/>
  <c r="J91" i="8"/>
  <c r="J92" i="8"/>
  <c r="J93" i="8"/>
  <c r="J95" i="8"/>
  <c r="J96" i="8"/>
  <c r="J97" i="8"/>
  <c r="J98" i="8"/>
  <c r="J99" i="8"/>
  <c r="J100" i="8"/>
  <c r="J104" i="8"/>
  <c r="J105" i="8"/>
  <c r="J106" i="8"/>
  <c r="J108" i="8"/>
  <c r="J109" i="8"/>
  <c r="J110" i="8"/>
  <c r="J111" i="8"/>
  <c r="J112" i="8"/>
  <c r="J113" i="8"/>
  <c r="J114" i="8"/>
  <c r="J116" i="8"/>
  <c r="J117" i="8"/>
  <c r="J118" i="8"/>
  <c r="J120" i="8"/>
  <c r="J121" i="8"/>
  <c r="J122" i="8"/>
  <c r="J123" i="8"/>
  <c r="J124" i="8"/>
  <c r="J125" i="8"/>
  <c r="J126" i="8"/>
  <c r="J127" i="8"/>
  <c r="J128" i="8"/>
  <c r="J130" i="8"/>
  <c r="J131" i="8"/>
  <c r="J132" i="8"/>
  <c r="J133" i="8"/>
  <c r="J134" i="8"/>
  <c r="J135" i="8"/>
  <c r="J136" i="8"/>
  <c r="J138" i="8"/>
  <c r="J139" i="8"/>
  <c r="J140" i="8"/>
  <c r="J141" i="8"/>
  <c r="J143" i="8"/>
  <c r="J144" i="8"/>
  <c r="J145" i="8"/>
  <c r="J148" i="8"/>
  <c r="J149" i="8"/>
  <c r="J151" i="8"/>
  <c r="J152" i="8"/>
  <c r="J153" i="8"/>
  <c r="J155" i="8"/>
  <c r="J156" i="8"/>
  <c r="J157" i="8"/>
  <c r="J158" i="8"/>
  <c r="J160" i="8"/>
  <c r="J161" i="8"/>
  <c r="J163" i="8"/>
  <c r="J165" i="8"/>
  <c r="J166" i="8"/>
  <c r="J167" i="8"/>
  <c r="J169" i="8"/>
  <c r="J176" i="8"/>
  <c r="J177" i="8"/>
  <c r="J175" i="8" s="1"/>
  <c r="J181" i="8"/>
  <c r="J182" i="8"/>
  <c r="J183" i="8"/>
  <c r="J184" i="8"/>
  <c r="J185" i="8"/>
  <c r="J186" i="8"/>
  <c r="J187" i="8"/>
  <c r="J188" i="8"/>
  <c r="J189" i="8"/>
  <c r="J190" i="8"/>
  <c r="J191" i="8"/>
  <c r="K182" i="8"/>
  <c r="K179" i="8"/>
  <c r="K150" i="8"/>
  <c r="K142" i="8"/>
  <c r="K137" i="8"/>
  <c r="K130" i="8"/>
  <c r="K129" i="8" s="1"/>
  <c r="K115" i="8"/>
  <c r="K103" i="8"/>
  <c r="K102" i="8" s="1"/>
  <c r="K164" i="8" s="1"/>
  <c r="K94" i="8"/>
  <c r="K84" i="8"/>
  <c r="K79" i="8"/>
  <c r="K72" i="8"/>
  <c r="K65" i="8"/>
  <c r="K57" i="8"/>
  <c r="K55" i="8" s="1"/>
  <c r="I11" i="8"/>
  <c r="G48" i="15"/>
  <c r="G47" i="15" s="1"/>
  <c r="E25" i="15"/>
  <c r="E40" i="15"/>
  <c r="F25" i="15"/>
  <c r="J40" i="15"/>
  <c r="I40" i="15"/>
  <c r="J35" i="15"/>
  <c r="G35" i="15"/>
  <c r="F47" i="15"/>
  <c r="I47" i="15"/>
  <c r="J47" i="15"/>
  <c r="G25" i="15"/>
  <c r="I25" i="15"/>
  <c r="J25" i="15"/>
  <c r="G20" i="15"/>
  <c r="E62" i="15"/>
  <c r="G62" i="15"/>
  <c r="I62" i="15"/>
  <c r="J62" i="15"/>
  <c r="F62" i="15"/>
  <c r="R103" i="8" l="1"/>
  <c r="J119" i="8"/>
  <c r="N181" i="8"/>
  <c r="N62" i="8"/>
  <c r="N51" i="8"/>
  <c r="J21" i="8"/>
  <c r="N22" i="8"/>
  <c r="K36" i="8"/>
  <c r="R119" i="8"/>
  <c r="N119" i="8"/>
  <c r="N60" i="8"/>
  <c r="N50" i="8"/>
  <c r="N35" i="8"/>
  <c r="K37" i="8"/>
  <c r="O37" i="8" s="1"/>
  <c r="P37" i="8" s="1"/>
  <c r="Q37" i="8" s="1"/>
  <c r="I30" i="24"/>
  <c r="K30" i="24" s="1"/>
  <c r="J19" i="24"/>
  <c r="N111" i="8"/>
  <c r="N81" i="8"/>
  <c r="N52" i="8"/>
  <c r="J47" i="8"/>
  <c r="N136" i="8"/>
  <c r="N78" i="8"/>
  <c r="N169" i="8"/>
  <c r="N157" i="8"/>
  <c r="N135" i="8"/>
  <c r="N108" i="8"/>
  <c r="N87" i="8"/>
  <c r="N77" i="8"/>
  <c r="N68" i="8"/>
  <c r="N59" i="8"/>
  <c r="N18" i="8"/>
  <c r="N17" i="8"/>
  <c r="N168" i="8"/>
  <c r="N99" i="8"/>
  <c r="N188" i="8"/>
  <c r="N86" i="8"/>
  <c r="N76" i="8"/>
  <c r="N58" i="8"/>
  <c r="N184" i="8"/>
  <c r="N114" i="8"/>
  <c r="N105" i="8"/>
  <c r="N93" i="8"/>
  <c r="N85" i="8"/>
  <c r="N66" i="8"/>
  <c r="N56" i="8"/>
  <c r="N31" i="8"/>
  <c r="N16" i="8"/>
  <c r="L173" i="8"/>
  <c r="L174" i="8" s="1"/>
  <c r="N23" i="8"/>
  <c r="N128" i="8"/>
  <c r="N120" i="8"/>
  <c r="N80" i="8"/>
  <c r="K170" i="8"/>
  <c r="K172" i="8"/>
  <c r="K171" i="8"/>
  <c r="N123" i="8"/>
  <c r="N104" i="8"/>
  <c r="N83" i="8"/>
  <c r="N65" i="8"/>
  <c r="N28" i="8"/>
  <c r="L102" i="8"/>
  <c r="J107" i="8"/>
  <c r="N107" i="8" s="1"/>
  <c r="I20" i="24"/>
  <c r="N177" i="8"/>
  <c r="N149" i="8"/>
  <c r="N106" i="8"/>
  <c r="N182" i="8"/>
  <c r="N152" i="8"/>
  <c r="N112" i="8"/>
  <c r="N100" i="8"/>
  <c r="N82" i="8"/>
  <c r="N53" i="8"/>
  <c r="N26" i="8"/>
  <c r="K33" i="8"/>
  <c r="O33" i="8" s="1"/>
  <c r="P33" i="8" s="1"/>
  <c r="Q33" i="8" s="1"/>
  <c r="J14" i="8"/>
  <c r="J32" i="24"/>
  <c r="K24" i="24"/>
  <c r="M24" i="24" s="1"/>
  <c r="K33" i="24"/>
  <c r="M33" i="24" s="1"/>
  <c r="K32" i="24"/>
  <c r="M32" i="24" s="1"/>
  <c r="J66" i="24"/>
  <c r="M67" i="24"/>
  <c r="J67" i="24"/>
  <c r="J18" i="24"/>
  <c r="J16" i="24"/>
  <c r="L12" i="8"/>
  <c r="R38" i="8"/>
  <c r="I14" i="24"/>
  <c r="I70" i="24" s="1"/>
  <c r="R13" i="8"/>
  <c r="R102" i="8"/>
  <c r="L101" i="8"/>
  <c r="I31" i="24"/>
  <c r="R47" i="8"/>
  <c r="L46" i="8"/>
  <c r="I26" i="24"/>
  <c r="O36" i="8"/>
  <c r="P36" i="8" s="1"/>
  <c r="Q36" i="8" s="1"/>
  <c r="K61" i="8"/>
  <c r="K46" i="8" s="1"/>
  <c r="K146" i="8"/>
  <c r="I24" i="15"/>
  <c r="J24" i="15"/>
  <c r="G24" i="15"/>
  <c r="H64" i="24" s="1"/>
  <c r="J64" i="24" s="1"/>
  <c r="F24" i="15"/>
  <c r="E47" i="15"/>
  <c r="G31" i="15"/>
  <c r="I31" i="15"/>
  <c r="J31" i="15"/>
  <c r="F31" i="15"/>
  <c r="I12" i="15"/>
  <c r="J17" i="15"/>
  <c r="J12" i="15" s="1"/>
  <c r="G17" i="15"/>
  <c r="G12" i="15" s="1"/>
  <c r="H61" i="24" s="1"/>
  <c r="J61" i="24" s="1"/>
  <c r="F20" i="28"/>
  <c r="N21" i="8" l="1"/>
  <c r="N14" i="8"/>
  <c r="L164" i="8"/>
  <c r="R12" i="8"/>
  <c r="N47" i="8"/>
  <c r="K31" i="24"/>
  <c r="M31" i="24" s="1"/>
  <c r="I71" i="24"/>
  <c r="K14" i="24"/>
  <c r="M14" i="24" s="1"/>
  <c r="I13" i="24"/>
  <c r="K101" i="8"/>
  <c r="K45" i="8" s="1"/>
  <c r="R101" i="8"/>
  <c r="I23" i="24"/>
  <c r="L45" i="8"/>
  <c r="R46" i="8"/>
  <c r="I107" i="8"/>
  <c r="H28" i="24" s="1"/>
  <c r="J28" i="24" s="1"/>
  <c r="L172" i="8" l="1"/>
  <c r="L170" i="8"/>
  <c r="L171" i="8"/>
  <c r="R164" i="8"/>
  <c r="K23" i="24"/>
  <c r="M23" i="24" s="1"/>
  <c r="L44" i="8"/>
  <c r="R44" i="8" s="1"/>
  <c r="L162" i="8"/>
  <c r="K44" i="8"/>
  <c r="K162" i="8"/>
  <c r="R45" i="8"/>
  <c r="I178" i="8"/>
  <c r="H178" i="8"/>
  <c r="F79" i="8"/>
  <c r="H79" i="8"/>
  <c r="M79" i="8" s="1"/>
  <c r="I79" i="8"/>
  <c r="J79" i="8" s="1"/>
  <c r="F72" i="8"/>
  <c r="H72" i="8"/>
  <c r="I72" i="8"/>
  <c r="J72" i="8" s="1"/>
  <c r="H47" i="8"/>
  <c r="M47" i="8" s="1"/>
  <c r="I147" i="8"/>
  <c r="J147" i="8" s="1"/>
  <c r="H130" i="8"/>
  <c r="H57" i="8"/>
  <c r="I47" i="8"/>
  <c r="H94" i="8"/>
  <c r="M94" i="8" s="1"/>
  <c r="H147" i="8"/>
  <c r="M147" i="8" s="1"/>
  <c r="H65" i="8"/>
  <c r="M65" i="8" s="1"/>
  <c r="G17" i="8"/>
  <c r="G18" i="8"/>
  <c r="G16" i="8"/>
  <c r="G188" i="8"/>
  <c r="G176" i="8"/>
  <c r="G177" i="8"/>
  <c r="G169" i="8"/>
  <c r="G168" i="8"/>
  <c r="G166" i="8"/>
  <c r="G100" i="8"/>
  <c r="G99" i="8"/>
  <c r="G88" i="8"/>
  <c r="G89" i="8"/>
  <c r="G90" i="8"/>
  <c r="G91" i="8"/>
  <c r="G92" i="8"/>
  <c r="G93" i="8"/>
  <c r="G82" i="8"/>
  <c r="G83" i="8"/>
  <c r="G149" i="8"/>
  <c r="G133" i="8"/>
  <c r="G134" i="8"/>
  <c r="G135" i="8"/>
  <c r="G136" i="8"/>
  <c r="G132" i="8"/>
  <c r="G128" i="8"/>
  <c r="G109" i="8"/>
  <c r="G110" i="8"/>
  <c r="G111" i="8"/>
  <c r="G112" i="8"/>
  <c r="G113" i="8"/>
  <c r="G114" i="8"/>
  <c r="G108" i="8"/>
  <c r="G105" i="8"/>
  <c r="G106" i="8"/>
  <c r="G104" i="8"/>
  <c r="G86" i="8"/>
  <c r="G87" i="8"/>
  <c r="G85" i="8"/>
  <c r="G81" i="8"/>
  <c r="G80" i="8"/>
  <c r="G75" i="8"/>
  <c r="G76" i="8"/>
  <c r="G77" i="8"/>
  <c r="G78" i="8"/>
  <c r="G66" i="8"/>
  <c r="G67" i="8"/>
  <c r="G68" i="8"/>
  <c r="G69" i="8"/>
  <c r="G70" i="8"/>
  <c r="G71" i="8"/>
  <c r="G73" i="8"/>
  <c r="G63" i="8"/>
  <c r="G64" i="8"/>
  <c r="G62" i="8"/>
  <c r="G58" i="8"/>
  <c r="G59" i="8"/>
  <c r="G60" i="8"/>
  <c r="G56" i="8"/>
  <c r="G49" i="8"/>
  <c r="G50" i="8"/>
  <c r="G51" i="8"/>
  <c r="G52" i="8"/>
  <c r="G53" i="8"/>
  <c r="G54" i="8"/>
  <c r="G48" i="8"/>
  <c r="G33" i="8"/>
  <c r="G34" i="8"/>
  <c r="G35" i="8"/>
  <c r="G36" i="8"/>
  <c r="G37" i="8"/>
  <c r="G31" i="8"/>
  <c r="G23" i="8"/>
  <c r="G26" i="8"/>
  <c r="G27" i="8"/>
  <c r="G28" i="8"/>
  <c r="G22" i="8"/>
  <c r="G20" i="8"/>
  <c r="I84" i="8"/>
  <c r="J84" i="8" s="1"/>
  <c r="I57" i="8"/>
  <c r="J57" i="8" s="1"/>
  <c r="H182" i="8"/>
  <c r="M182" i="8" s="1"/>
  <c r="I150" i="8"/>
  <c r="J150" i="8" s="1"/>
  <c r="I103" i="8"/>
  <c r="H179" i="8" l="1"/>
  <c r="M179" i="8" s="1"/>
  <c r="M178" i="8"/>
  <c r="N178" i="8"/>
  <c r="R171" i="8"/>
  <c r="N150" i="8"/>
  <c r="N72" i="8"/>
  <c r="N147" i="8"/>
  <c r="R170" i="8"/>
  <c r="I68" i="24"/>
  <c r="H55" i="8"/>
  <c r="M55" i="8" s="1"/>
  <c r="M57" i="8"/>
  <c r="J103" i="8"/>
  <c r="I102" i="8"/>
  <c r="H27" i="24"/>
  <c r="I69" i="24"/>
  <c r="R172" i="8"/>
  <c r="N57" i="8"/>
  <c r="N84" i="8"/>
  <c r="N79" i="8"/>
  <c r="R162" i="8"/>
  <c r="G72" i="8"/>
  <c r="G79" i="8"/>
  <c r="G65" i="8"/>
  <c r="G150" i="8"/>
  <c r="H150" i="8"/>
  <c r="M150" i="8" s="1"/>
  <c r="G84" i="8"/>
  <c r="H84" i="8"/>
  <c r="M84" i="8" s="1"/>
  <c r="H32" i="8"/>
  <c r="F150" i="8"/>
  <c r="G147" i="8"/>
  <c r="F147" i="8"/>
  <c r="I32" i="8"/>
  <c r="F32" i="8"/>
  <c r="G32" i="8" s="1"/>
  <c r="F21" i="8"/>
  <c r="G21" i="8"/>
  <c r="H21" i="8"/>
  <c r="M21" i="8" s="1"/>
  <c r="I21" i="8"/>
  <c r="J27" i="24" l="1"/>
  <c r="H26" i="24"/>
  <c r="J32" i="8"/>
  <c r="I30" i="8"/>
  <c r="I164" i="8"/>
  <c r="J102" i="8"/>
  <c r="N103" i="8"/>
  <c r="L16" i="24"/>
  <c r="N16" i="24" s="1"/>
  <c r="H17" i="28"/>
  <c r="I17" i="28"/>
  <c r="J17" i="28"/>
  <c r="F17" i="28"/>
  <c r="F21" i="28" s="1"/>
  <c r="J164" i="8" l="1"/>
  <c r="N102" i="8"/>
  <c r="K32" i="8"/>
  <c r="J30" i="8"/>
  <c r="J26" i="24"/>
  <c r="J172" i="8" l="1"/>
  <c r="J171" i="8"/>
  <c r="J170" i="8"/>
  <c r="N164" i="8"/>
  <c r="N30" i="8"/>
  <c r="J13" i="8"/>
  <c r="O32" i="8"/>
  <c r="P32" i="8" s="1"/>
  <c r="Q32" i="8" s="1"/>
  <c r="K30" i="8"/>
  <c r="K13" i="8" s="1"/>
  <c r="G22" i="24"/>
  <c r="G23" i="24" s="1"/>
  <c r="J12" i="8" l="1"/>
  <c r="N13" i="8"/>
  <c r="N170" i="8"/>
  <c r="N171" i="8"/>
  <c r="K12" i="8"/>
  <c r="K154" i="8" s="1"/>
  <c r="K159" i="8"/>
  <c r="N172" i="8"/>
  <c r="K20" i="28"/>
  <c r="J20" i="28"/>
  <c r="I20" i="28"/>
  <c r="H20" i="28"/>
  <c r="C15" i="28"/>
  <c r="B11" i="28"/>
  <c r="C11" i="28" s="1"/>
  <c r="D11" i="28" s="1"/>
  <c r="E11" i="28" s="1"/>
  <c r="F11" i="28" s="1"/>
  <c r="G11" i="28" s="1"/>
  <c r="H11" i="28" s="1"/>
  <c r="I11" i="28" s="1"/>
  <c r="J11" i="28" s="1"/>
  <c r="K11" i="28" s="1"/>
  <c r="H21" i="28" l="1"/>
  <c r="J21" i="28" s="1"/>
  <c r="C19" i="28"/>
  <c r="C16" i="28"/>
  <c r="I94" i="8"/>
  <c r="J94" i="8" l="1"/>
  <c r="H24" i="24"/>
  <c r="J24" i="24" s="1"/>
  <c r="F175" i="8"/>
  <c r="G175" i="8" s="1"/>
  <c r="H175" i="8"/>
  <c r="M175" i="8" s="1"/>
  <c r="N94" i="8" l="1"/>
  <c r="F47" i="8"/>
  <c r="G47" i="8"/>
  <c r="I179" i="8" l="1"/>
  <c r="I175" i="8"/>
  <c r="J179" i="8" l="1"/>
  <c r="F146" i="8"/>
  <c r="G146" i="8"/>
  <c r="F142" i="8"/>
  <c r="G142" i="8"/>
  <c r="F137" i="8"/>
  <c r="G137" i="8"/>
  <c r="F130" i="8"/>
  <c r="G130" i="8"/>
  <c r="F115" i="8"/>
  <c r="G115" i="8"/>
  <c r="F107" i="8"/>
  <c r="G107" i="8"/>
  <c r="F103" i="8"/>
  <c r="G103" i="8"/>
  <c r="F94" i="8"/>
  <c r="G94" i="8"/>
  <c r="G61" i="8"/>
  <c r="F65" i="8"/>
  <c r="H61" i="8"/>
  <c r="H46" i="8" l="1"/>
  <c r="M46" i="8" s="1"/>
  <c r="M61" i="8"/>
  <c r="N179" i="8"/>
  <c r="F61" i="8"/>
  <c r="G129" i="8"/>
  <c r="F129" i="8"/>
  <c r="G102" i="8"/>
  <c r="G164" i="8" s="1"/>
  <c r="F102" i="8"/>
  <c r="F164" i="8" s="1"/>
  <c r="F171" i="8" s="1"/>
  <c r="G172" i="8" l="1"/>
  <c r="F172" i="8"/>
  <c r="H146" i="8"/>
  <c r="M146" i="8" s="1"/>
  <c r="H142" i="8"/>
  <c r="I142" i="8"/>
  <c r="J142" i="8" s="1"/>
  <c r="H137" i="8"/>
  <c r="I137" i="8"/>
  <c r="J137" i="8" s="1"/>
  <c r="H129" i="8" l="1"/>
  <c r="M129" i="8" s="1"/>
  <c r="I129" i="8"/>
  <c r="F119" i="8"/>
  <c r="F101" i="8" s="1"/>
  <c r="G119" i="8"/>
  <c r="H119" i="8"/>
  <c r="M119" i="8" s="1"/>
  <c r="H115" i="8"/>
  <c r="H107" i="8"/>
  <c r="M107" i="8" s="1"/>
  <c r="H103" i="8"/>
  <c r="M103" i="8" s="1"/>
  <c r="F57" i="8"/>
  <c r="G14" i="8"/>
  <c r="F14" i="8"/>
  <c r="G30" i="8"/>
  <c r="F30" i="8"/>
  <c r="J129" i="8" l="1"/>
  <c r="H33" i="24"/>
  <c r="J33" i="24" s="1"/>
  <c r="F55" i="8"/>
  <c r="F46" i="8" s="1"/>
  <c r="F45" i="8" s="1"/>
  <c r="G57" i="8"/>
  <c r="G55" i="8" s="1"/>
  <c r="G46" i="8" s="1"/>
  <c r="F13" i="8"/>
  <c r="G101" i="8"/>
  <c r="H102" i="8"/>
  <c r="M102" i="8" s="1"/>
  <c r="H14" i="8"/>
  <c r="M14" i="8" s="1"/>
  <c r="H30" i="8"/>
  <c r="M30" i="8" s="1"/>
  <c r="F38" i="8"/>
  <c r="G38" i="8"/>
  <c r="H38" i="8"/>
  <c r="G18" i="4" l="1"/>
  <c r="M38" i="8"/>
  <c r="N129" i="8"/>
  <c r="F44" i="8"/>
  <c r="F162" i="8"/>
  <c r="G45" i="8"/>
  <c r="F174" i="8"/>
  <c r="F180" i="8"/>
  <c r="F173" i="8"/>
  <c r="F159" i="8"/>
  <c r="F12" i="8"/>
  <c r="H101" i="8"/>
  <c r="H164" i="8"/>
  <c r="M164" i="8" s="1"/>
  <c r="G13" i="8"/>
  <c r="G12" i="8" s="1"/>
  <c r="H13" i="8"/>
  <c r="M13" i="8" s="1"/>
  <c r="H76" i="24"/>
  <c r="J76" i="24" s="1"/>
  <c r="I115" i="8"/>
  <c r="H45" i="8" l="1"/>
  <c r="M45" i="8" s="1"/>
  <c r="M101" i="8"/>
  <c r="J115" i="8"/>
  <c r="H29" i="24"/>
  <c r="H180" i="8"/>
  <c r="M180" i="8" s="1"/>
  <c r="G17" i="4"/>
  <c r="G16" i="4" s="1"/>
  <c r="G44" i="8"/>
  <c r="G154" i="8" s="1"/>
  <c r="G162" i="8"/>
  <c r="F154" i="8"/>
  <c r="H12" i="8"/>
  <c r="M12" i="8" s="1"/>
  <c r="H171" i="8"/>
  <c r="M171" i="8" s="1"/>
  <c r="H170" i="8"/>
  <c r="M170" i="8" s="1"/>
  <c r="G174" i="8"/>
  <c r="G173" i="8"/>
  <c r="G159" i="8"/>
  <c r="G180" i="8"/>
  <c r="H174" i="8"/>
  <c r="H173" i="8"/>
  <c r="H159" i="8"/>
  <c r="M159" i="8" s="1"/>
  <c r="H162" i="8" l="1"/>
  <c r="M162" i="8" s="1"/>
  <c r="H44" i="8"/>
  <c r="M44" i="8" s="1"/>
  <c r="I29" i="24"/>
  <c r="J101" i="8"/>
  <c r="H172" i="8"/>
  <c r="M172" i="8" s="1"/>
  <c r="H154" i="8"/>
  <c r="M154" i="8" s="1"/>
  <c r="I171" i="8"/>
  <c r="I170" i="8"/>
  <c r="I146" i="8"/>
  <c r="N101" i="8" l="1"/>
  <c r="K29" i="24"/>
  <c r="I25" i="24"/>
  <c r="J146" i="8"/>
  <c r="H34" i="24"/>
  <c r="I172" i="8"/>
  <c r="I61" i="8"/>
  <c r="J61" i="8" s="1"/>
  <c r="N146" i="8" l="1"/>
  <c r="I34" i="24"/>
  <c r="J34" i="24" s="1"/>
  <c r="N61" i="8"/>
  <c r="I22" i="24"/>
  <c r="H69" i="24"/>
  <c r="J69" i="24" s="1"/>
  <c r="I55" i="8"/>
  <c r="J55" i="8" s="1"/>
  <c r="I14" i="8"/>
  <c r="I38" i="8"/>
  <c r="H20" i="24" s="1"/>
  <c r="I21" i="24" l="1"/>
  <c r="N55" i="8"/>
  <c r="J46" i="8"/>
  <c r="I46" i="8"/>
  <c r="H23" i="24" s="1"/>
  <c r="J23" i="24" l="1"/>
  <c r="J45" i="8"/>
  <c r="N46" i="8"/>
  <c r="I73" i="24"/>
  <c r="I35" i="24"/>
  <c r="I13" i="8"/>
  <c r="H14" i="24" s="1"/>
  <c r="I41" i="24" l="1"/>
  <c r="I42" i="24"/>
  <c r="J44" i="8"/>
  <c r="J162" i="8"/>
  <c r="N45" i="8"/>
  <c r="H13" i="24"/>
  <c r="J14" i="24"/>
  <c r="I159" i="8"/>
  <c r="J159" i="8" s="1"/>
  <c r="I180" i="8"/>
  <c r="I12" i="8"/>
  <c r="N12" i="8" s="1"/>
  <c r="I119" i="8"/>
  <c r="N162" i="8" l="1"/>
  <c r="H31" i="24"/>
  <c r="I101" i="8"/>
  <c r="I45" i="8" s="1"/>
  <c r="N44" i="8"/>
  <c r="N180" i="8"/>
  <c r="N159" i="8"/>
  <c r="I47" i="24"/>
  <c r="J13" i="24"/>
  <c r="J31" i="24" l="1"/>
  <c r="H25" i="24"/>
  <c r="I49" i="24"/>
  <c r="I51" i="24" s="1"/>
  <c r="J51" i="24" s="1"/>
  <c r="I48" i="24"/>
  <c r="I53" i="24" s="1"/>
  <c r="I44" i="8"/>
  <c r="I154" i="8" s="1"/>
  <c r="I162" i="8"/>
  <c r="J25" i="24" l="1"/>
  <c r="H22" i="24"/>
  <c r="J154" i="8"/>
  <c r="N154" i="8" l="1"/>
  <c r="H21" i="24"/>
  <c r="J22" i="24"/>
  <c r="H68" i="24"/>
  <c r="J68" i="24" s="1"/>
  <c r="J21" i="24" l="1"/>
  <c r="H35" i="24"/>
  <c r="E16" i="4"/>
  <c r="H41" i="24" l="1"/>
  <c r="J35" i="24"/>
  <c r="H42" i="24"/>
  <c r="J42" i="24" s="1"/>
  <c r="E29" i="8"/>
  <c r="E30" i="8" s="1"/>
  <c r="E31" i="8" s="1"/>
  <c r="E32" i="8" s="1"/>
  <c r="E33" i="8" s="1"/>
  <c r="E34" i="8" s="1"/>
  <c r="E35" i="8" s="1"/>
  <c r="E36" i="8" s="1"/>
  <c r="E37" i="8" s="1"/>
  <c r="E38" i="8" s="1"/>
  <c r="E39" i="8" s="1"/>
  <c r="E40" i="8" s="1"/>
  <c r="E41" i="8" s="1"/>
  <c r="E42" i="8" s="1"/>
  <c r="E43" i="8" s="1"/>
  <c r="E44" i="8" s="1"/>
  <c r="E45" i="8" s="1"/>
  <c r="E46" i="8" s="1"/>
  <c r="E47" i="8" s="1"/>
  <c r="E13" i="8"/>
  <c r="E14" i="8" s="1"/>
  <c r="E15" i="8" s="1"/>
  <c r="E16" i="8" s="1"/>
  <c r="E17" i="8" s="1"/>
  <c r="E18" i="8" s="1"/>
  <c r="E20" i="8" s="1"/>
  <c r="E21" i="8" s="1"/>
  <c r="E22" i="8" s="1"/>
  <c r="E25" i="8" s="1"/>
  <c r="F11" i="8"/>
  <c r="B11" i="8"/>
  <c r="J41" i="24" l="1"/>
  <c r="H47" i="24"/>
  <c r="E48" i="8"/>
  <c r="E49" i="8" s="1"/>
  <c r="E50" i="8" s="1"/>
  <c r="E51" i="8" s="1"/>
  <c r="E52" i="8" s="1"/>
  <c r="E53" i="8" s="1"/>
  <c r="E54" i="8" s="1"/>
  <c r="E55" i="8" s="1"/>
  <c r="E56" i="8" s="1"/>
  <c r="E57" i="8" s="1"/>
  <c r="E58" i="8" s="1"/>
  <c r="E59" i="8" s="1"/>
  <c r="E60" i="8" s="1"/>
  <c r="E61" i="8" s="1"/>
  <c r="E62" i="8" s="1"/>
  <c r="E63" i="8" s="1"/>
  <c r="E64" i="8" s="1"/>
  <c r="E65" i="8" s="1"/>
  <c r="E66" i="8" s="1"/>
  <c r="E67" i="8" s="1"/>
  <c r="E68" i="8" s="1"/>
  <c r="E69" i="8" s="1"/>
  <c r="E70" i="8" s="1"/>
  <c r="E71" i="8" s="1"/>
  <c r="E72" i="8" s="1"/>
  <c r="E73" i="8" s="1"/>
  <c r="E74" i="8" s="1"/>
  <c r="H49" i="24" l="1"/>
  <c r="J49" i="24" s="1"/>
  <c r="H48" i="24"/>
  <c r="J48" i="24" s="1"/>
  <c r="J47" i="24"/>
  <c r="E75" i="8"/>
  <c r="E76" i="8" s="1"/>
  <c r="E77" i="8" s="1"/>
  <c r="E78" i="8" s="1"/>
  <c r="E79" i="8" s="1"/>
  <c r="E80" i="8" s="1"/>
  <c r="E81" i="8" s="1"/>
  <c r="E82" i="8" s="1"/>
  <c r="E83" i="8" s="1"/>
  <c r="E84" i="8" s="1"/>
  <c r="E85" i="8" s="1"/>
  <c r="E86" i="8" s="1"/>
  <c r="E87" i="8" s="1"/>
  <c r="E88" i="8" s="1"/>
  <c r="E89" i="8" s="1"/>
  <c r="E90" i="8" s="1"/>
  <c r="E91" i="8" s="1"/>
  <c r="E92" i="8" s="1"/>
  <c r="E93" i="8" s="1"/>
  <c r="E94" i="8" s="1"/>
  <c r="E95" i="8" s="1"/>
  <c r="E96" i="8" s="1"/>
  <c r="E97" i="8" s="1"/>
  <c r="E98" i="8" s="1"/>
  <c r="E99" i="8" s="1"/>
  <c r="E100" i="8" s="1"/>
  <c r="E101" i="8" s="1"/>
  <c r="E102" i="8" s="1"/>
  <c r="E103" i="8" s="1"/>
  <c r="E104" i="8" s="1"/>
  <c r="E105" i="8" s="1"/>
  <c r="E106" i="8" s="1"/>
  <c r="E107" i="8" s="1"/>
  <c r="E108" i="8" s="1"/>
  <c r="E109" i="8" s="1"/>
  <c r="E110" i="8" s="1"/>
  <c r="E111" i="8" s="1"/>
  <c r="E112" i="8" s="1"/>
  <c r="E113" i="8" s="1"/>
  <c r="E114" i="8" s="1"/>
  <c r="E115" i="8" s="1"/>
  <c r="E116" i="8" s="1"/>
  <c r="E117" i="8" s="1"/>
  <c r="E118" i="8" s="1"/>
  <c r="E119" i="8" s="1"/>
  <c r="E120" i="8" s="1"/>
  <c r="E121" i="8" s="1"/>
  <c r="E122" i="8" s="1"/>
  <c r="E123" i="8" s="1"/>
  <c r="E124" i="8" s="1"/>
  <c r="E125" i="8" s="1"/>
  <c r="E126" i="8" s="1"/>
  <c r="E127" i="8" s="1"/>
  <c r="E128" i="8" s="1"/>
  <c r="E129" i="8" s="1"/>
  <c r="E130" i="8" s="1"/>
  <c r="E131" i="8" s="1"/>
  <c r="E132" i="8" s="1"/>
  <c r="E133" i="8" s="1"/>
  <c r="E134" i="8" s="1"/>
  <c r="E135" i="8" s="1"/>
  <c r="E136" i="8" s="1"/>
  <c r="E137" i="8" s="1"/>
  <c r="E138" i="8" s="1"/>
  <c r="E139" i="8" s="1"/>
  <c r="E140" i="8" s="1"/>
  <c r="E141" i="8" s="1"/>
  <c r="E142" i="8" s="1"/>
  <c r="E143" i="8" s="1"/>
  <c r="E144" i="8" s="1"/>
  <c r="E145" i="8" s="1"/>
  <c r="E146" i="8" s="1"/>
  <c r="E147" i="8" s="1"/>
  <c r="E148" i="8" s="1"/>
  <c r="E149" i="8" s="1"/>
  <c r="E150" i="8" s="1"/>
  <c r="E151" i="8" s="1"/>
  <c r="E152" i="8" s="1"/>
  <c r="E153" i="8" s="1"/>
  <c r="E155" i="8" s="1"/>
  <c r="E156" i="8" s="1"/>
  <c r="E157" i="8" s="1"/>
  <c r="E159" i="8" s="1"/>
  <c r="E160" i="8" s="1"/>
  <c r="H74" i="24"/>
  <c r="J74" i="24" s="1"/>
  <c r="L66" i="24"/>
  <c r="K66" i="24"/>
  <c r="M66" i="24" s="1"/>
  <c r="H53" i="24" l="1"/>
  <c r="J53" i="24" s="1"/>
  <c r="K74" i="24"/>
  <c r="M74" i="24" s="1"/>
  <c r="G19" i="28"/>
  <c r="G20" i="28" s="1"/>
  <c r="G21" i="28" s="1"/>
  <c r="I21" i="28" s="1"/>
  <c r="K21" i="28" s="1"/>
  <c r="G22" i="28"/>
  <c r="E161" i="8"/>
  <c r="L74" i="24" l="1"/>
  <c r="K22" i="28" s="1"/>
  <c r="I22" i="28"/>
  <c r="E169" i="8"/>
  <c r="E170" i="8" s="1"/>
  <c r="E171" i="8" s="1"/>
  <c r="E162" i="8"/>
  <c r="E163" i="8" s="1"/>
  <c r="E164" i="8" s="1"/>
  <c r="E172" i="8" l="1"/>
  <c r="E173" i="8" s="1"/>
  <c r="E174" i="8" s="1"/>
  <c r="E175" i="8" s="1"/>
  <c r="E176" i="8" s="1"/>
  <c r="E177" i="8" s="1"/>
  <c r="E178" i="8" s="1"/>
  <c r="E179" i="8" s="1"/>
  <c r="E180" i="8" s="1"/>
  <c r="E181" i="8" s="1"/>
  <c r="E182" i="8" s="1"/>
  <c r="E183" i="8" s="1"/>
  <c r="E184" i="8" s="1"/>
  <c r="E185" i="8" s="1"/>
  <c r="E186" i="8" s="1"/>
  <c r="E187" i="8" s="1"/>
  <c r="E188" i="8" s="1"/>
  <c r="D15" i="4" l="1"/>
  <c r="K51" i="24" l="1"/>
  <c r="M51" i="24" s="1"/>
  <c r="L51" i="24"/>
  <c r="K52" i="24"/>
  <c r="L52" i="24"/>
  <c r="N51" i="24" l="1"/>
  <c r="E15" i="4"/>
  <c r="F15" i="4" s="1"/>
  <c r="G15" i="4" s="1"/>
  <c r="H15" i="4" s="1"/>
  <c r="E18" i="4"/>
  <c r="L18" i="24" l="1"/>
  <c r="N18" i="24" s="1"/>
  <c r="L15" i="24"/>
  <c r="N15" i="24" s="1"/>
  <c r="K19" i="24" l="1"/>
  <c r="M19" i="24" s="1"/>
  <c r="L19" i="24" l="1"/>
  <c r="N19" i="24" s="1"/>
  <c r="L62" i="24" l="1"/>
  <c r="K62" i="24"/>
  <c r="F18" i="4" l="1"/>
  <c r="H18" i="4" s="1"/>
  <c r="F17" i="4" l="1"/>
  <c r="F16" i="4" s="1"/>
  <c r="H16" i="4" l="1"/>
  <c r="C69" i="24" l="1"/>
  <c r="C70" i="24" s="1"/>
  <c r="C71" i="24" s="1"/>
  <c r="C72" i="24" s="1"/>
  <c r="L60" i="24"/>
  <c r="K60" i="24"/>
  <c r="L59" i="24"/>
  <c r="K59" i="24"/>
  <c r="L58" i="24"/>
  <c r="K58" i="24"/>
  <c r="L57" i="24"/>
  <c r="K57" i="24"/>
  <c r="L56" i="24"/>
  <c r="K56" i="24"/>
  <c r="L55" i="24"/>
  <c r="L54" i="24"/>
  <c r="K54" i="24"/>
  <c r="L50" i="24"/>
  <c r="K50" i="24"/>
  <c r="N50" i="24" s="1"/>
  <c r="L46" i="24"/>
  <c r="K46" i="24"/>
  <c r="L45" i="24"/>
  <c r="K45" i="24"/>
  <c r="L44" i="24"/>
  <c r="K44" i="24"/>
  <c r="L43" i="24"/>
  <c r="K43" i="24"/>
  <c r="C43" i="24"/>
  <c r="C44" i="24" s="1"/>
  <c r="C45" i="24" s="1"/>
  <c r="C46" i="24" s="1"/>
  <c r="C47" i="24" s="1"/>
  <c r="C48" i="24" s="1"/>
  <c r="C49" i="24" s="1"/>
  <c r="C20" i="24"/>
  <c r="G14" i="24"/>
  <c r="L12" i="24"/>
  <c r="C12" i="24"/>
  <c r="C73" i="24" l="1"/>
  <c r="C74" i="24" s="1"/>
  <c r="C75" i="24" s="1"/>
  <c r="C76" i="24" s="1"/>
  <c r="G15" i="24"/>
  <c r="G17" i="24" s="1"/>
  <c r="N76" i="24"/>
  <c r="K55" i="24"/>
  <c r="G24" i="24" l="1"/>
  <c r="G25" i="24" s="1"/>
  <c r="G26" i="24" s="1"/>
  <c r="G27" i="24" s="1"/>
  <c r="G28" i="24" s="1"/>
  <c r="G29" i="24" s="1"/>
  <c r="G30" i="24" s="1"/>
  <c r="G31" i="24" s="1"/>
  <c r="G32" i="24" s="1"/>
  <c r="G33" i="24" s="1"/>
  <c r="G34" i="24" s="1"/>
  <c r="N66" i="24"/>
  <c r="G36" i="24" l="1"/>
  <c r="G42" i="24" l="1"/>
  <c r="G43" i="24" s="1"/>
  <c r="G44" i="24" s="1"/>
  <c r="G45" i="24" s="1"/>
  <c r="G46" i="24" s="1"/>
  <c r="G47" i="24" s="1"/>
  <c r="G48" i="24" s="1"/>
  <c r="G49" i="24" s="1"/>
  <c r="G50" i="24" s="1"/>
  <c r="G37" i="24"/>
  <c r="G38" i="24" s="1"/>
  <c r="G39" i="24" s="1"/>
  <c r="G40" i="24" s="1"/>
  <c r="G51" i="24" l="1"/>
  <c r="G52" i="24" s="1"/>
  <c r="G53" i="24" s="1"/>
  <c r="G54" i="24" s="1"/>
  <c r="G55" i="24" s="1"/>
  <c r="G56" i="24" s="1"/>
  <c r="G57" i="24" s="1"/>
  <c r="G58" i="24" s="1"/>
  <c r="G59" i="24" s="1"/>
  <c r="G60" i="24" s="1"/>
  <c r="G61" i="24" s="1"/>
  <c r="G62" i="24" s="1"/>
  <c r="G63" i="24" s="1"/>
  <c r="G64" i="24" s="1"/>
  <c r="G67" i="24" s="1"/>
  <c r="G68" i="24" s="1"/>
  <c r="G69" i="24" s="1"/>
  <c r="G70" i="24" s="1"/>
  <c r="G71" i="24" s="1"/>
  <c r="G72" i="24" s="1"/>
  <c r="G73" i="24" s="1"/>
  <c r="G74" i="24" s="1"/>
  <c r="G75" i="24" s="1"/>
  <c r="G76" i="24" s="1"/>
  <c r="L27" i="24" l="1"/>
  <c r="N27" i="24" l="1"/>
  <c r="N74" i="24" l="1"/>
  <c r="K20" i="24"/>
  <c r="L20" i="24" s="1"/>
  <c r="M20" i="24" s="1"/>
  <c r="N20" i="24" s="1"/>
  <c r="K64" i="24" l="1"/>
  <c r="M64" i="24" s="1"/>
  <c r="L64" i="24"/>
  <c r="H71" i="24" l="1"/>
  <c r="H72" i="24"/>
  <c r="J72" i="24" s="1"/>
  <c r="I174" i="8" l="1"/>
  <c r="J174" i="8" s="1"/>
  <c r="J71" i="24"/>
  <c r="H70" i="24"/>
  <c r="N67" i="24"/>
  <c r="K13" i="24"/>
  <c r="M13" i="24" s="1"/>
  <c r="I173" i="8" l="1"/>
  <c r="J173" i="8" s="1"/>
  <c r="J70" i="24"/>
  <c r="K70" i="24"/>
  <c r="M70" i="24" s="1"/>
  <c r="K71" i="24"/>
  <c r="M71" i="24" s="1"/>
  <c r="L14" i="24"/>
  <c r="L13" i="24" s="1"/>
  <c r="N13" i="24" l="1"/>
  <c r="L71" i="24"/>
  <c r="N71" i="24" s="1"/>
  <c r="L70" i="24"/>
  <c r="N70" i="24" s="1"/>
  <c r="N14" i="24"/>
  <c r="M173" i="8" l="1"/>
  <c r="N173" i="8"/>
  <c r="N174" i="8"/>
  <c r="M174" i="8"/>
  <c r="R173" i="8"/>
  <c r="R174" i="8"/>
  <c r="E17" i="4"/>
  <c r="L24" i="24" l="1"/>
  <c r="K34" i="24"/>
  <c r="L31" i="24"/>
  <c r="L34" i="24" l="1"/>
  <c r="N34" i="24" s="1"/>
  <c r="M34" i="24"/>
  <c r="L33" i="24"/>
  <c r="N31" i="24"/>
  <c r="N24" i="24"/>
  <c r="L23" i="24" l="1"/>
  <c r="N23" i="24" s="1"/>
  <c r="K26" i="24"/>
  <c r="M26" i="24" s="1"/>
  <c r="L28" i="24"/>
  <c r="N33" i="24"/>
  <c r="K69" i="24" l="1"/>
  <c r="M69" i="24" s="1"/>
  <c r="K68" i="24"/>
  <c r="M68" i="24" s="1"/>
  <c r="N28" i="24"/>
  <c r="L26" i="24"/>
  <c r="L68" i="24" s="1"/>
  <c r="L69" i="24" l="1"/>
  <c r="N69" i="24" s="1"/>
  <c r="N26" i="24"/>
  <c r="N68" i="24"/>
  <c r="L30" i="24"/>
  <c r="L29" i="24" l="1"/>
  <c r="H17" i="4" l="1"/>
  <c r="K61" i="24" l="1"/>
  <c r="M61" i="24" s="1"/>
  <c r="L61" i="24"/>
  <c r="N61" i="24" l="1"/>
  <c r="H75" i="24" l="1"/>
  <c r="J75" i="24" s="1"/>
  <c r="K75" i="24" l="1"/>
  <c r="L75" i="24" l="1"/>
  <c r="N75" i="24" s="1"/>
  <c r="M75" i="24"/>
  <c r="K25" i="24"/>
  <c r="M25" i="24" s="1"/>
  <c r="L32" i="24"/>
  <c r="L25" i="24" l="1"/>
  <c r="N32" i="24"/>
  <c r="H73" i="24"/>
  <c r="J73" i="24" s="1"/>
  <c r="K22" i="24"/>
  <c r="K21" i="24" l="1"/>
  <c r="M21" i="24" s="1"/>
  <c r="M22" i="24"/>
  <c r="L73" i="24"/>
  <c r="K73" i="24"/>
  <c r="M73" i="24" s="1"/>
  <c r="N25" i="24"/>
  <c r="L22" i="24"/>
  <c r="L21" i="24" s="1"/>
  <c r="K35" i="24" l="1"/>
  <c r="M35" i="24" s="1"/>
  <c r="N22" i="24"/>
  <c r="N73" i="24"/>
  <c r="L35" i="24" l="1"/>
  <c r="N21" i="24"/>
  <c r="K36" i="24"/>
  <c r="M36" i="24" s="1"/>
  <c r="K42" i="24"/>
  <c r="M42" i="24" s="1"/>
  <c r="K41" i="24" l="1"/>
  <c r="M41" i="24" s="1"/>
  <c r="L42" i="24"/>
  <c r="N42" i="24" s="1"/>
  <c r="L36" i="24"/>
  <c r="N36" i="24" s="1"/>
  <c r="N35" i="24"/>
  <c r="K47" i="24" l="1"/>
  <c r="L41" i="24"/>
  <c r="N41" i="24" s="1"/>
  <c r="K49" i="24" l="1"/>
  <c r="M49" i="24" s="1"/>
  <c r="M47" i="24"/>
  <c r="K48" i="24"/>
  <c r="M48" i="24" s="1"/>
  <c r="L47" i="24"/>
  <c r="N47" i="24" s="1"/>
  <c r="K53" i="24" l="1"/>
  <c r="M53" i="24" s="1"/>
  <c r="L49" i="24"/>
  <c r="N49" i="24" s="1"/>
  <c r="L48" i="24"/>
  <c r="N48" i="24" s="1"/>
  <c r="L53" i="24" l="1"/>
  <c r="N53"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I28" authorId="0" shapeId="0" xr:uid="{A09BBF5D-10DB-4E32-AB29-CE16B5E35F7C}">
      <text>
        <r>
          <rPr>
            <b/>
            <sz val="9"/>
            <color indexed="81"/>
            <rFont val="Segoe UI"/>
            <family val="2"/>
          </rPr>
          <t>Autor:</t>
        </r>
        <r>
          <rPr>
            <sz val="9"/>
            <color indexed="81"/>
            <rFont val="Segoe UI"/>
            <family val="2"/>
          </rPr>
          <t xml:space="preserve">
este rest de exec. Pt.interiare 4 scoli (Baritiu, Iorga-Razb, iorga Maram., Emanuel: 710.284 lei fara TVA din Scoli 2018-Valori scoli, si executie CT SI RETELE LA 3 SCOLI: Tehnologic 1, A.Vlaicu si Iulian Pop in val.de 3.020.600 lei tot in SCOLI 2018-VALORI SCOLI</t>
        </r>
      </text>
    </comment>
    <comment ref="J28" authorId="0" shapeId="0" xr:uid="{9412C9DE-5C20-41D0-9606-BE9ED6C203B5}">
      <text>
        <r>
          <rPr>
            <b/>
            <sz val="9"/>
            <color indexed="81"/>
            <rFont val="Segoe UI"/>
            <family val="2"/>
          </rPr>
          <t>Autor:</t>
        </r>
        <r>
          <rPr>
            <sz val="9"/>
            <color indexed="81"/>
            <rFont val="Segoe UI"/>
            <family val="2"/>
          </rPr>
          <t xml:space="preserve">
Este rest de executie inst.interioare A.Vlaicu, Iulian Pop, Tehnologic  1.825.895 lei (fara TVA) tot in SCOLI 2018-Valori scoli</t>
        </r>
      </text>
    </comment>
  </commentList>
</comments>
</file>

<file path=xl/sharedStrings.xml><?xml version="1.0" encoding="utf-8"?>
<sst xmlns="http://schemas.openxmlformats.org/spreadsheetml/2006/main" count="868" uniqueCount="445">
  <si>
    <t xml:space="preserve">Venituri financiare                            </t>
  </si>
  <si>
    <t xml:space="preserve">cheltuieli cu bunuri şi servicii               </t>
  </si>
  <si>
    <t xml:space="preserve">cheltuieli cu personalul, din care:            </t>
  </si>
  <si>
    <t>C1</t>
  </si>
  <si>
    <t>C2</t>
  </si>
  <si>
    <t xml:space="preserve">C3 </t>
  </si>
  <si>
    <t>C4</t>
  </si>
  <si>
    <t>C5</t>
  </si>
  <si>
    <t>bonusuri</t>
  </si>
  <si>
    <t>alte cheltuieli cu personalul, din care:</t>
  </si>
  <si>
    <t>D</t>
  </si>
  <si>
    <t>alte cheltuieli de exploatare</t>
  </si>
  <si>
    <t>Cheltuieli financiare</t>
  </si>
  <si>
    <t>I</t>
  </si>
  <si>
    <t>II</t>
  </si>
  <si>
    <t>A</t>
  </si>
  <si>
    <t>B</t>
  </si>
  <si>
    <t>C</t>
  </si>
  <si>
    <t>ch. cu salariile</t>
  </si>
  <si>
    <t xml:space="preserve">INDICATORI </t>
  </si>
  <si>
    <t>%</t>
  </si>
  <si>
    <t>9=7/5</t>
  </si>
  <si>
    <t>10=8/7</t>
  </si>
  <si>
    <t>III</t>
  </si>
  <si>
    <t>IV</t>
  </si>
  <si>
    <t>V</t>
  </si>
  <si>
    <t>REZULTATUL BRUT (profit/pierdere)</t>
  </si>
  <si>
    <t>PROFITUL CONTABIL RĂMAS DUPĂ DEDUCEREA IMPOZITULUI PE PROFIT, din care:</t>
  </si>
  <si>
    <t>Rezerve legale</t>
  </si>
  <si>
    <t xml:space="preserve">Alte rezerve reprezentând facilităţi fiscale prevăzute de lege </t>
  </si>
  <si>
    <t>Acoperirea pierderilor contabile din anii precedenţi</t>
  </si>
  <si>
    <t>Alte repartizări prevăzute de lege</t>
  </si>
  <si>
    <t xml:space="preserve">Participarea salariaţilor la profit în limita a 10% din profitul net, dar nu mai mult de nivelul unui salariu de bază mediu lunar realizat la nivelul operatorului economic în exerciţiul financiar de referinţă              </t>
  </si>
  <si>
    <t>a</t>
  </si>
  <si>
    <t>VI</t>
  </si>
  <si>
    <t>VII</t>
  </si>
  <si>
    <t xml:space="preserve">VENITURI DIN FONDURI EUROPENE </t>
  </si>
  <si>
    <t>a)</t>
  </si>
  <si>
    <t>b)</t>
  </si>
  <si>
    <t>c)</t>
  </si>
  <si>
    <t>d)</t>
  </si>
  <si>
    <t>e)</t>
  </si>
  <si>
    <t>cheltuieli materiale</t>
  </si>
  <si>
    <t xml:space="preserve">cheltuieli privind prestările de servicii </t>
  </si>
  <si>
    <t xml:space="preserve">cheltuieli cu reclamă şi publicitate </t>
  </si>
  <si>
    <t>alte cheltuieli</t>
  </si>
  <si>
    <t>VIII</t>
  </si>
  <si>
    <t>SURSE DE FINANŢARE A INVESTIŢIILOR, din care:</t>
  </si>
  <si>
    <t xml:space="preserve">Alocaţii de la buget  </t>
  </si>
  <si>
    <t>IX</t>
  </si>
  <si>
    <t>X</t>
  </si>
  <si>
    <t xml:space="preserve">CHELTUIELI PENTRU INVESTIŢII </t>
  </si>
  <si>
    <t xml:space="preserve">DATE DE FUNDAMENTARE </t>
  </si>
  <si>
    <t>Nr. de personal prognozat la finele anului</t>
  </si>
  <si>
    <t>Nr. mediu de salariaţi total</t>
  </si>
  <si>
    <t>7=6/5</t>
  </si>
  <si>
    <t>Nr. crt.</t>
  </si>
  <si>
    <t>mii lei</t>
  </si>
  <si>
    <t>INDICATORI</t>
  </si>
  <si>
    <t>Aprobat</t>
  </si>
  <si>
    <t>Realizat</t>
  </si>
  <si>
    <t>din vânzarea mărfurilor</t>
  </si>
  <si>
    <t xml:space="preserve">din producţia de imobilizări                </t>
  </si>
  <si>
    <t xml:space="preserve">venituri aferente costului producţiei în curs de execuţie     </t>
  </si>
  <si>
    <t>f)</t>
  </si>
  <si>
    <t xml:space="preserve">                          - active corporale                           </t>
  </si>
  <si>
    <t xml:space="preserve">                          - active necorporale                       </t>
  </si>
  <si>
    <t xml:space="preserve">din imobilizări financiare                        </t>
  </si>
  <si>
    <t xml:space="preserve">din investiţii financiare                         </t>
  </si>
  <si>
    <t xml:space="preserve">din diferenţe de curs                          </t>
  </si>
  <si>
    <t xml:space="preserve">din dobânzi                                      </t>
  </si>
  <si>
    <t xml:space="preserve">alte venituri financiare              </t>
  </si>
  <si>
    <t>A1</t>
  </si>
  <si>
    <t xml:space="preserve">cheltuieli cu materiile prime                   </t>
  </si>
  <si>
    <t xml:space="preserve"> cheltuieli cu materialele consumabile, din care:  </t>
  </si>
  <si>
    <t xml:space="preserve"> cheltuieli privind energia şi apa               </t>
  </si>
  <si>
    <t xml:space="preserve"> cheltuieli privind mărfurile                    </t>
  </si>
  <si>
    <t xml:space="preserve">a) </t>
  </si>
  <si>
    <t xml:space="preserve">cheltuieli cu întreţinerea şi reparaţiile         </t>
  </si>
  <si>
    <t xml:space="preserve">prime de asigurare                            </t>
  </si>
  <si>
    <t>A3</t>
  </si>
  <si>
    <t xml:space="preserve">cheltuieli cu colaboratorii                     </t>
  </si>
  <si>
    <t xml:space="preserve">cheltuieli privind comisioanele şi onorariul, din care: </t>
  </si>
  <si>
    <t xml:space="preserve"> e)</t>
  </si>
  <si>
    <t xml:space="preserve">cheltuieli de deplasare, detaşare, transfer, din care:     </t>
  </si>
  <si>
    <t xml:space="preserve">         - internă                     </t>
  </si>
  <si>
    <t xml:space="preserve">         - externă                      </t>
  </si>
  <si>
    <t>g)</t>
  </si>
  <si>
    <t xml:space="preserve">cheltuieli poştale şi taxe de telecomunicaţii     </t>
  </si>
  <si>
    <t>h)</t>
  </si>
  <si>
    <t xml:space="preserve">cheltuieli cu serviciile bancare şi asimilate     </t>
  </si>
  <si>
    <t>i)</t>
  </si>
  <si>
    <t>j)</t>
  </si>
  <si>
    <t xml:space="preserve">alte cheltuieli                                  </t>
  </si>
  <si>
    <t xml:space="preserve">ch. cu taxa pt. activitatea de exploatare a   resurselor minerale   </t>
  </si>
  <si>
    <t xml:space="preserve">ch. cu redevenţa pentru concesionarea bunurilor  publice şi resurse minerale  </t>
  </si>
  <si>
    <t xml:space="preserve"> ch. cu taxa de licenţă                           </t>
  </si>
  <si>
    <t xml:space="preserve">ch. cu taxa de autorizare       </t>
  </si>
  <si>
    <t xml:space="preserve">ch. cu taxa de mediu                           </t>
  </si>
  <si>
    <t xml:space="preserve">cheltuieli cu alte taxe şi impozite            </t>
  </si>
  <si>
    <t>C3</t>
  </si>
  <si>
    <t xml:space="preserve">     - către bugetul general consolidat           </t>
  </si>
  <si>
    <t xml:space="preserve">     - către alţi creditori                      </t>
  </si>
  <si>
    <t xml:space="preserve"> b)</t>
  </si>
  <si>
    <t xml:space="preserve"> c)</t>
  </si>
  <si>
    <t xml:space="preserve">alte cheltuieli financiare                       </t>
  </si>
  <si>
    <t xml:space="preserve"> III</t>
  </si>
  <si>
    <t xml:space="preserve"> IV</t>
  </si>
  <si>
    <t xml:space="preserve"> V</t>
  </si>
  <si>
    <t xml:space="preserve">DATE DE FUNDAMENTARE                            </t>
  </si>
  <si>
    <t xml:space="preserve">Nr. de personal prognozat la finele anului       </t>
  </si>
  <si>
    <t xml:space="preserve">Nr. mediu de salariaţi                           </t>
  </si>
  <si>
    <t xml:space="preserve">b1)│cheltuieli privind consultanţa juridică       </t>
  </si>
  <si>
    <t xml:space="preserve">c1)│cheltuieli de protocol, din care:            </t>
  </si>
  <si>
    <t xml:space="preserve">b1)│ cheltuieli cu piesele de schimb              </t>
  </si>
  <si>
    <t xml:space="preserve">b2)│ cheltuieli cu combustibilii               </t>
  </si>
  <si>
    <t xml:space="preserve">b2)│- către operatori cu capital privat          </t>
  </si>
  <si>
    <t xml:space="preserve">c2)│cheltuieli de reclamă şi publicitate,  din care:       </t>
  </si>
  <si>
    <t xml:space="preserve">cheltuieli cu transportul de bunuri şi persoane </t>
  </si>
  <si>
    <t xml:space="preserve">i1)│ cheltuieli de asigurare şi pază              </t>
  </si>
  <si>
    <t xml:space="preserve">i3)│ cheltuieli cu pregătirea profesională         </t>
  </si>
  <si>
    <t xml:space="preserve">i4)│ cheltuieli cu reevaluarea imobilizărilor corporale şi necorporale, din care:     </t>
  </si>
  <si>
    <t xml:space="preserve">i5)│ cheltuieli cu prestaţiile efectuate de filiale </t>
  </si>
  <si>
    <t xml:space="preserve">b) tichete de masă;                              </t>
  </si>
  <si>
    <t xml:space="preserve">c) tichete de vacanţă;                           </t>
  </si>
  <si>
    <t xml:space="preserve">d) ch. privind participarea salariaţilor la   profitul obţinut în anul precedent     </t>
  </si>
  <si>
    <t xml:space="preserve">e) alte cheltuieli conform CCM.                  </t>
  </si>
  <si>
    <t xml:space="preserve">b) ch. cu drepturile salariale cuvenite în baza   unor hotărâri judecătoreşti     </t>
  </si>
  <si>
    <t xml:space="preserve">c) ch. de natură salarială aferente restructurării, privatizării, administrator special, alte comisii şi comitete   </t>
  </si>
  <si>
    <t xml:space="preserve">a) pentru directori/directorat                  </t>
  </si>
  <si>
    <t xml:space="preserve">c) pentru AGA şi cenzori                          </t>
  </si>
  <si>
    <t xml:space="preserve">cheltuieli privind activele imobilizate           </t>
  </si>
  <si>
    <t xml:space="preserve">cheltuieli aferente transferurilor pentru plata  personalului   </t>
  </si>
  <si>
    <t xml:space="preserve">alte cheltuieli                                   </t>
  </si>
  <si>
    <t xml:space="preserve">f1)   │  cheltuieli privind ajustările şi provizioanele          </t>
  </si>
  <si>
    <t xml:space="preserve">       │ - din participarea salariaţilor la profit   </t>
  </si>
  <si>
    <t xml:space="preserve">       │- venituri din alte provizioane             </t>
  </si>
  <si>
    <t xml:space="preserve">a1) │ aferente creditelor pentru investiţii      </t>
  </si>
  <si>
    <t xml:space="preserve"> b1)│ aferente creditelor pentru investiţii       </t>
  </si>
  <si>
    <t xml:space="preserve">     │cheltuieli nedeductibile fiscal           </t>
  </si>
  <si>
    <t xml:space="preserve">a1)│  din vânzarea produselor                 </t>
  </si>
  <si>
    <t xml:space="preserve">a2)│  din servicii prestate                       </t>
  </si>
  <si>
    <t>a3)│  din redevenţe şi chirii</t>
  </si>
  <si>
    <t xml:space="preserve">a4)│  alte venituri   </t>
  </si>
  <si>
    <t xml:space="preserve">f1)│  din amenzi şi penalităţi                    </t>
  </si>
  <si>
    <t xml:space="preserve">f3)│ din subvenţii pentru investiţii           </t>
  </si>
  <si>
    <t xml:space="preserve">f4)│ din valorificarea certificatelor CO2         </t>
  </si>
  <si>
    <t xml:space="preserve">f5)│ alte venituri                              </t>
  </si>
  <si>
    <t xml:space="preserve">b1)│- către operatori cu capital integral/majoritar de stat          </t>
  </si>
  <si>
    <t xml:space="preserve">  - ch. de promovare a produselor              </t>
  </si>
  <si>
    <t xml:space="preserve">alte cheltuieli cu serviciile executate de terţi, din care:  </t>
  </si>
  <si>
    <t xml:space="preserve">        - aferente bunurilor de natura domeniului  public</t>
  </si>
  <si>
    <t xml:space="preserve">a) salarii de bază                              </t>
  </si>
  <si>
    <t xml:space="preserve">b) sporuri, prime şi alte bonificaţii aferente salariului de bază (conform CCM)     </t>
  </si>
  <si>
    <t xml:space="preserve">c) alte bonificaţii (conform CCM)                </t>
  </si>
  <si>
    <t>d) pentru alte comisii şi comitete constituite potrivit legii</t>
  </si>
  <si>
    <t xml:space="preserve">a2) │aferente creditelor pentru activitatea curentă  </t>
  </si>
  <si>
    <t>A2</t>
  </si>
  <si>
    <t xml:space="preserve">Cheltuieli de exploatare, din care:            </t>
  </si>
  <si>
    <t>cheltuieli cu impozite, taxe şi vărsăminte asimilate</t>
  </si>
  <si>
    <t>cheltuieli cu plăţi compensatorii aferente disponibilizărilor de personal</t>
  </si>
  <si>
    <t xml:space="preserve">Minim 50% vărsăminte la bugetul de stat sau local, în cazul regiilor autonome, ori dividende cuvenite acţionarilor în cazul societăţilor/companiilor naţionale şi societăţilor cu capital integral sau majoritar de stat, din care:  </t>
  </si>
  <si>
    <t>CHELTUIELI ELIGIBILE DIN FONDURI EUROPENE, din care:</t>
  </si>
  <si>
    <t>Valoare</t>
  </si>
  <si>
    <t xml:space="preserve">Surse proprii, din care:   </t>
  </si>
  <si>
    <t xml:space="preserve">b) - profit  </t>
  </si>
  <si>
    <t>Alocaţii de la buget</t>
  </si>
  <si>
    <t xml:space="preserve">Credite bancare, din care: </t>
  </si>
  <si>
    <t>a) - interne</t>
  </si>
  <si>
    <t>b) - externe</t>
  </si>
  <si>
    <t xml:space="preserve">CHELTUIELI PENTRU INVESTIŢII, din care: </t>
  </si>
  <si>
    <t xml:space="preserve">Investiţii în curs, din care: </t>
  </si>
  <si>
    <t>a) pentru bunurile proprietate privată a operatorului economic:</t>
  </si>
  <si>
    <t xml:space="preserve">b) pentru bunurile de natura domeniului public al statului sau al unităţii administrativ-teritoriale: </t>
  </si>
  <si>
    <t xml:space="preserve">c) pentru bunurile de natura domeniului privat al statului sau al unităţii administrativ-teritoriale:  </t>
  </si>
  <si>
    <t xml:space="preserve"> d) pentru bunurile luate în concesiune, închiriate sau în locaţie de gestiune, exclusiv cele din domeniul public sau privat al statului sau al unităţii  administrativ-teritoriale: </t>
  </si>
  <si>
    <t xml:space="preserve">Investiţii noi, din care: </t>
  </si>
  <si>
    <t xml:space="preserve">Investiţii efectuate la imobilizarile corporale existente (modernizari), din care: </t>
  </si>
  <si>
    <t>Rambursări de rate aferente creditelor pentru investiţii, din care:</t>
  </si>
  <si>
    <t xml:space="preserve">Venituri proprii din exploatare   </t>
  </si>
  <si>
    <t xml:space="preserve"> - Fond de dezvoltare</t>
  </si>
  <si>
    <t xml:space="preserve">a) - amortizare      </t>
  </si>
  <si>
    <t>Constituirea surselor proprii de finanţare pentru proiectele cofinanţate din împrumuturi externe, precum şi pentru constituirea surselor necesare rambursării ratelor de capital, plăţii dobânzilor, comisioanelor şi altor costuri aferente acestor împrumuturi</t>
  </si>
  <si>
    <t xml:space="preserve"> cheltuieli privind materialele de natura  obiectelor de inventar     </t>
  </si>
  <si>
    <t>Trim. III</t>
  </si>
  <si>
    <t>Dotări (alte achiziţii de imobilizări corporale)</t>
  </si>
  <si>
    <t>Preliminat/ Realizat</t>
  </si>
  <si>
    <t>C0</t>
  </si>
  <si>
    <t xml:space="preserve">transferuri, cf. prevederilor legale în   vigoare   </t>
  </si>
  <si>
    <t>4a</t>
  </si>
  <si>
    <t xml:space="preserve">     │venituri neimpozabile    </t>
  </si>
  <si>
    <t>c1</t>
  </si>
  <si>
    <t xml:space="preserve">Elemente de calcul a productivităţii muncii în unităţi fizice,  din care: </t>
  </si>
  <si>
    <t xml:space="preserve">Venituri financiare  </t>
  </si>
  <si>
    <t>4=3/2</t>
  </si>
  <si>
    <t>Plati restante</t>
  </si>
  <si>
    <t>subvenţii, cf. prevederilor legale în vigoare</t>
  </si>
  <si>
    <t>Nr.    rd.</t>
  </si>
  <si>
    <t>b</t>
  </si>
  <si>
    <t>c</t>
  </si>
  <si>
    <t xml:space="preserve"> - dividende cuvenite bugetului  de stat </t>
  </si>
  <si>
    <t xml:space="preserve"> - dividende cuvenite altor actionari</t>
  </si>
  <si>
    <t>Plăţi restante</t>
  </si>
  <si>
    <r>
      <t>Creanţe restante</t>
    </r>
    <r>
      <rPr>
        <sz val="10"/>
        <color rgb="FFFF0000"/>
        <rFont val="Times New Roman"/>
        <family val="1"/>
      </rPr>
      <t/>
    </r>
  </si>
  <si>
    <t xml:space="preserve"> - dividende cuvenite bugetului  local</t>
  </si>
  <si>
    <t xml:space="preserve">din subvenţii şi transferuri de exploatare aferente cifrei de afaceri nete (Rd.10+Rd.11+Rd.11*+Rd.11**), din care:  </t>
  </si>
  <si>
    <t xml:space="preserve">f2)│ din vânzarea activelor şi alte operaţii de capital          (Rd.17+Rd.18), din care:  </t>
  </si>
  <si>
    <t xml:space="preserve">  - componenta fixa</t>
  </si>
  <si>
    <t xml:space="preserve">  - componenta variabila</t>
  </si>
  <si>
    <t>f1.1)│  provizioane privind participarea la profit a salariatilor</t>
  </si>
  <si>
    <t xml:space="preserve"> - de la operatorii cu capital integral/majoritar de stat</t>
  </si>
  <si>
    <t xml:space="preserve"> - de la operatorii cu capital privat</t>
  </si>
  <si>
    <t xml:space="preserve"> - de la bugetul de stat</t>
  </si>
  <si>
    <t xml:space="preserve"> - de la alte entitati</t>
  </si>
  <si>
    <t xml:space="preserve"> b2)│  aferente creditelor pentru activitatea curentă   </t>
  </si>
  <si>
    <t>Profitul contabil rămas după deducerea sumelor de la Rd. 25, 26, 27,28, 29</t>
  </si>
  <si>
    <t xml:space="preserve">Venituri totale din exploatare din care:              </t>
  </si>
  <si>
    <t>cheltuieli cu salariile</t>
  </si>
  <si>
    <t xml:space="preserve">alte venituri din exploatare (Rd.15+Rd.16+Rd.19+Rd.20+Rd. 21), din care:                  </t>
  </si>
  <si>
    <t xml:space="preserve">i7)│cheltuieli cu anunţurile privind licitaţiile  şi alte anunţuri  </t>
  </si>
  <si>
    <t xml:space="preserve">i6)│cheltuieli privind recrutarea şi plasarea personalului de conducere conform Ordonanţei de urgenţă a Guvernului nr. 109/2011   </t>
  </si>
  <si>
    <t>b) pentru consiliul de administraţie/consiliul de  supraveghere din care:</t>
  </si>
  <si>
    <t xml:space="preserve">Venituri financiare (Rd.23+Rd.24+Rd.25+Rd.26+Rd.27), din care:                    </t>
  </si>
  <si>
    <t>Creante restante, din care:</t>
  </si>
  <si>
    <t>f1.2)│  provizioane din legatura cu contractul de mandat</t>
  </si>
  <si>
    <t>Gradul de realizare a veniturilor totale</t>
  </si>
  <si>
    <t xml:space="preserve">i2) │ cheltuieli privind întreţinerea şi funcţionarea tehnicii de calcul         </t>
  </si>
  <si>
    <t xml:space="preserve"> - de la bugetul  local</t>
  </si>
  <si>
    <t>c4)│ TVA aferentă subvenţiilor şi ajutoarelor pentru încălzire</t>
  </si>
  <si>
    <t xml:space="preserve"> - Alimentare cont rezerva (vărsăminte din profitul net conform Ordonanţei nr. 101/1999)</t>
  </si>
  <si>
    <t xml:space="preserve">ch. cu amortizarea imobilizărilor corporale şi necorporale   </t>
  </si>
  <si>
    <t>Trim. I</t>
  </si>
  <si>
    <t>Trim. II</t>
  </si>
  <si>
    <t>c1)│ subvenţii, cf. prevederilor legale în vigoare(cu TVA)</t>
  </si>
  <si>
    <t xml:space="preserve">c2)│ transferuri, cf. prevederilor legale în   vigoare (cu TVA)   </t>
  </si>
  <si>
    <t>f2)   │  venituri din provizioane şi ajustări pentru  depreciere sau pierderi de valoare, din care:</t>
  </si>
  <si>
    <t xml:space="preserve">a) ch. cu plăţile compensatorii aferente disponibilizărilor de personal         </t>
  </si>
  <si>
    <t xml:space="preserve">Cheltuieli totale la 1000 lei venituri totale                               (Rd. 7/Rd. 1) x 1000 </t>
  </si>
  <si>
    <t xml:space="preserve">         │ - din deprecierea imobilizărilor corporale şi a activelor circulante</t>
  </si>
  <si>
    <t>din care:</t>
  </si>
  <si>
    <t>6a</t>
  </si>
  <si>
    <t>Nr.   rd.</t>
  </si>
  <si>
    <t xml:space="preserve">             Detalierea indicatorilor economico-financiari  prevăzuţi în bugetul de venituri şi cheltuieli și repartizarea pe trimestre a acestora</t>
  </si>
  <si>
    <t>Credite pentru finanțarea activității curente (soldul rămas de rambursat)</t>
  </si>
  <si>
    <t>c3)│ajutoare pentru încălzire, cf. prevederilor legale în vigoare (cu TVA)</t>
  </si>
  <si>
    <t xml:space="preserve">Venituri totale din exploatare (Rd.3+Rd.8+Rd.9+Rd.12+Rd.13+Rd.14)  din care:               </t>
  </si>
  <si>
    <t xml:space="preserve">din producţia vândută (Rd.4+Rd.5+Rd.6+Rd.7), din care:                       </t>
  </si>
  <si>
    <t>d1)│ ch. de sponsorizare în domeniul medical și sănătate</t>
  </si>
  <si>
    <t>d2)│ ch. de sponsorizare în domeniile educație, învățământ, social și sport, din care:</t>
  </si>
  <si>
    <t xml:space="preserve">cheltuieli privind dobânzile, din care:                      </t>
  </si>
  <si>
    <t xml:space="preserve">cheltuieli din diferenţe de curs valutar, din care:         </t>
  </si>
  <si>
    <t>Data finalizarii investiției</t>
  </si>
  <si>
    <t>Realizat/ Preliminat</t>
  </si>
  <si>
    <t xml:space="preserve">Câştigul mediu lunar pe salariat (lei/persoană) determinat pe baza cheltuielilor de natura salariala  </t>
  </si>
  <si>
    <t>Producție Gcalorii</t>
  </si>
  <si>
    <t xml:space="preserve">cheltuieli aferente contractului de mandat  şi Consiliului de Administraţie </t>
  </si>
  <si>
    <t>alocatii bugetare aferente plăţii angajamentelor din anii anteriori</t>
  </si>
  <si>
    <t>Productivitatea muncii în unităţi valorice pe total personal mediu recalculata cf Legii anuale a bugetului de stat</t>
  </si>
  <si>
    <t>Venituri totale din exploatare, din care: (Rd.2)</t>
  </si>
  <si>
    <t>venituri din subvenții și transferuri</t>
  </si>
  <si>
    <t xml:space="preserve">alte venituri care nu se iau în calcul la determinarea productivității muncii, cf. Legii anuale a bugetului de stat </t>
  </si>
  <si>
    <t>Productivitatea muncii în unități valorice pe total personal mediu recalculată cf. Legii anuale a bugetului de stat</t>
  </si>
  <si>
    <t xml:space="preserve">  -pret mediu/Gcal. (p)</t>
  </si>
  <si>
    <t>sumele reprezentand cresteri ale castigului mediu brut pe salariat datorate majorarii salariului de baza minim brut pe tara garantat in plata si alte cheltuieli de natura salariala, numai pentru personalul care intra sub incidenta acestor reglementari</t>
  </si>
  <si>
    <t>sumele reprezentand cresterea cheltuielilor de natura salariala ca urmare a modificarilor legislative privind contributiile sociale obligatorii</t>
  </si>
  <si>
    <t xml:space="preserve"> - valoare=Gcal. x preţ mediu</t>
  </si>
  <si>
    <t xml:space="preserve"> - cantitate unităţi fizice Gcal.           </t>
  </si>
  <si>
    <t>Productivitatea muncii în unităţi fizice pe total personal mediu (cantitate produse finite/persoană)</t>
  </si>
  <si>
    <t>Cheltuieli cu contributiile datorate de angajator</t>
  </si>
  <si>
    <t>Câştigul mediu lunar pe salariat   (lei/persoană) determinat pe baza cheltuielilor de natura salarială, recalculat cf. Legii anuale a bugetului de stat</t>
  </si>
  <si>
    <t xml:space="preserve">Cheltuieli  cu contribuțiile datorate de angajator:     </t>
  </si>
  <si>
    <t xml:space="preserve">Alte surse, din care: </t>
  </si>
  <si>
    <t>S.C. TERMOFICARE NAPOCA S.A.</t>
  </si>
  <si>
    <t>31.12.2021</t>
  </si>
  <si>
    <t>Achiziție si montaj vase de acumulare la centralele termice</t>
  </si>
  <si>
    <t>Achiziție si montaj vase de expansiune la centralele termice</t>
  </si>
  <si>
    <t>Măsuri de îmbunătăţire a rezultatului brut şi reducere a plăţilor restante</t>
  </si>
  <si>
    <t xml:space="preserve">Nr. crt. </t>
  </si>
  <si>
    <t>Măsuri</t>
  </si>
  <si>
    <t>Termen de realizare</t>
  </si>
  <si>
    <t>Influenţe (+/-)</t>
  </si>
  <si>
    <t>Rezultat brut (+/-)</t>
  </si>
  <si>
    <t xml:space="preserve">Rezultat brut </t>
  </si>
  <si>
    <t>Stabilirea unui program de funcţionare pe perioada verii care sa determine o reducere a consumului specific de gaze naturale faţă de anul anterior</t>
  </si>
  <si>
    <t>Recuperarea energiei termice din gazele de ardere la un număr de 50 centrale termice</t>
  </si>
  <si>
    <t>Monitorizarea consumului de energie  electrică în centralele termice şi în punctele termice în vederea reducerii consumului specific de enegie electrică</t>
  </si>
  <si>
    <t>Total Pct. I</t>
  </si>
  <si>
    <t xml:space="preserve">Cauze care diminuează efectul măsurilor prevăzute la pct. I                                 </t>
  </si>
  <si>
    <t xml:space="preserve"> Scăderea producţiei furnizată datorită debranşărilor de la sistemul centralizat de furnizare a energiei termice </t>
  </si>
  <si>
    <t xml:space="preserve"> </t>
  </si>
  <si>
    <t>Total Pct. II</t>
  </si>
  <si>
    <t>TOTAL GENERAL Pct. I+Pct. II</t>
  </si>
  <si>
    <t>S.C.TERMOFICARE NAPOCA S.A.</t>
  </si>
  <si>
    <t>IMPOZIT PE PROFIT CURENT</t>
  </si>
  <si>
    <t>IMPOZIT PE PROFIT AMÂNAT</t>
  </si>
  <si>
    <t>VENIT DIN IMPOZITUL PE PROFIT AMÂNAT</t>
  </si>
  <si>
    <t>IMPOZIT SPECIFIC UNOR ACTIVITATI</t>
  </si>
  <si>
    <t>ALTE IMP.NEPREZENTATE  LA ELEM DE MAI SUS</t>
  </si>
  <si>
    <t xml:space="preserve">     │ - pentru cluburi sportive</t>
  </si>
  <si>
    <t xml:space="preserve">d3)│ cheltuieli cu sponsorizare pentru alte acțiuni și activități         </t>
  </si>
  <si>
    <t xml:space="preserve">Cheltuieli aferente contractului de mandat şi a  unor organe de conducere şi control, comisii şi comitete (Rd.103=Rd.104+Rd.107+Rd.110+Rd.111), din care:      </t>
  </si>
  <si>
    <t xml:space="preserve">D. Alte cheltuieli de exploatare    (Rd 113=Rd.114+Rd.117+Rd.118+Rd.119+Rd.120+Rd.121), din care:               </t>
  </si>
  <si>
    <t xml:space="preserve">cheltuieli cu majorări şi penalităţi (Rd.115+Rd.116), din care:            </t>
  </si>
  <si>
    <t xml:space="preserve">ajustări şi deprecieri pentru pierdere de valoare  şi provizioane (Rd.122-Rd.125), din care: </t>
  </si>
  <si>
    <t xml:space="preserve">f2.1)│ din anularea provizioanelor (Rd126=Rd.127+Rd.128+Rd.129), din care:             </t>
  </si>
  <si>
    <t xml:space="preserve">Cheltuieli financiare   (Rd.130=Rd.131+Rd.134+Rd.137), din care:                         </t>
  </si>
  <si>
    <t xml:space="preserve">REZULTATUL BRUT (profit/pierdere)   (Rd.138=Rd.1-Rd.28)             </t>
  </si>
  <si>
    <t xml:space="preserve">IMPOZIT PE PROFIT  CURENT                              </t>
  </si>
  <si>
    <t>Cheltuieli totale din exploatare, din care:Rd 29</t>
  </si>
  <si>
    <t>alte cheltuieli din exploatare care nu se iau in calcul la determinarea rezultatului brut realizat in anul precedent, cf. lg anuale a bugetului</t>
  </si>
  <si>
    <t>Cheltuieli de natura salariala (Rd.86)</t>
  </si>
  <si>
    <t>147a)</t>
  </si>
  <si>
    <t>147b)</t>
  </si>
  <si>
    <t>147c)</t>
  </si>
  <si>
    <t xml:space="preserve">Productivitatea muncii în unităţi valorice pe total personal mediu   (mii lei/persoană) (Rd.2/Rd.149)  </t>
  </si>
  <si>
    <t xml:space="preserve">Productivitatea muncii în unităţi fizice pe total personal mediu (cantitate produse finite/persoană) W =Gcal/Rd.149 </t>
  </si>
  <si>
    <t>Redistribuiri/distribuiri totale cf.OUG nr.29/2017 din:</t>
  </si>
  <si>
    <t>Venituri totale (rd.1+rd.2)*, din care:</t>
  </si>
  <si>
    <t>*) Veniturile totale și veniturile din exploatare vor fi diminuate cu veniturile rezultate ca urmare a sumelor primite de la bugetul de stat.</t>
  </si>
  <si>
    <t>Pct III</t>
  </si>
  <si>
    <t>VENITURI TOTALE (Rd.1=Rd.2+Rd.5)</t>
  </si>
  <si>
    <t xml:space="preserve">Cheltuieli de natura salarială </t>
  </si>
  <si>
    <t xml:space="preserve">VENITURI TOTALE (Rd.2+Rd.22)                </t>
  </si>
  <si>
    <t xml:space="preserve">Cheltuieli de exploatare (Rd.30+Rd.78+Rd.85+Rd.113), din care:                           </t>
  </si>
  <si>
    <t xml:space="preserve">A. Cheltuieli cu bunuri şi servicii (Rd.31+Rd.39+Rd.45), din care:              </t>
  </si>
  <si>
    <t>Cheltuieli privind serviciile executate de terţi (Rd.40+Rd.41+Rd.44),  din care:</t>
  </si>
  <si>
    <t xml:space="preserve">Ch. cu sponsorizarea potrivit O.U.G. nr. 2/2015 (Rd57+Rd.58+Rd.60), din care:                          </t>
  </si>
  <si>
    <t xml:space="preserve">    - cheltuieli cu diurna (Rd. 64+Rd. 65), din care:   </t>
  </si>
  <si>
    <t xml:space="preserve"> B.Cheltuieli cu impozite, taxe şi vărsăminte  asimilate (RD.79+Rd.80+Rd.81+Rd.82+Rd.83+Rd.84), din care:         </t>
  </si>
  <si>
    <t xml:space="preserve">C. Cheltuieli cu personalul (Rd.86+Rd.99+Rd.103+Rd.112) din care:            </t>
  </si>
  <si>
    <t xml:space="preserve">Cheltuieli cu salariile (Rd. 88+Rd.89+Rd.90),  din care:    </t>
  </si>
  <si>
    <t xml:space="preserve">Alte cheltuieli cu personalul    (Rd.100+Rd.101+Rd.102), din care:                  </t>
  </si>
  <si>
    <t>Încasarea accelerată a creanțelor restante prin acțiuni în instanță și de executare silită a clienților restanți</t>
  </si>
  <si>
    <t xml:space="preserve">Profitul nerepartizat pe destinaţiile prevăzute la Rd.33-Rd.34 se repartizează la alte rezerve şi constituie sursă proprie de finanţare (Rd32-rd33-rd34) </t>
  </si>
  <si>
    <t xml:space="preserve">cheltuieli de protocol, reclamă şi publicitate  (Rd.50+Rd.52), din care:     </t>
  </si>
  <si>
    <t xml:space="preserve">  - pondere în venituri totale de exploatare = Rd.159/Rd.2 </t>
  </si>
  <si>
    <t>Productivitatea muncii în unităţi valorice pe total personal mediu  (mii lei/persoană) (Rd.2/Rd.51)</t>
  </si>
  <si>
    <t>c11)│ compensație pentru acoperirea pierderilor</t>
  </si>
  <si>
    <t>c12)│ venituri din subvenții pentru plata personalului</t>
  </si>
  <si>
    <t>compensație pentru acoperirea pierderilor</t>
  </si>
  <si>
    <t xml:space="preserve">a*  </t>
  </si>
  <si>
    <t>d TVA aferentă subvenţiilor şi ajutoarelor pentru încălzire</t>
  </si>
  <si>
    <t>Cheltuieli de natura salariala (Rd.87+Rd.91) din care:</t>
  </si>
  <si>
    <t>sumele reprezentand cresteri ale cheltuielilor de natura salariala aferente reintregirii acestora, pentru intregul an 2021, determinate ca urmare a acordarii unor cresteri salariale sau/si a cresterii numarului de personal in anul 2020</t>
  </si>
  <si>
    <t xml:space="preserve"> Câştigul mediu lunar pe salariat determinat pe baza cheltuielilor de natură salarială (lei/persoană) (Rd.147-147b)/Rd.149/12*1000       </t>
  </si>
  <si>
    <t>c  ajutoare pentru încălzire, cf. prevederilor legale în vigoare</t>
  </si>
  <si>
    <t>4*</t>
  </si>
  <si>
    <t>4**</t>
  </si>
  <si>
    <t xml:space="preserve">CHELTUIELI TOTALE (Rd.6=Rd7+Rd.19)      </t>
  </si>
  <si>
    <t xml:space="preserve"> Câştigul mediu lunar pe salariat(lei/persoană) determinat pe baza cheltuielilor de natura salariala   cf.OG 26/2013 (Rd.147-rd 147b-rd92)/rd149/12*1000</t>
  </si>
  <si>
    <t xml:space="preserve"> Câştigul mediu lunar pe salariat(lei/persoană) determinat pe baza cheltuielilor de natura salariala recalculat  cf.OG 26/2013 si legii anuale a bg de stat </t>
  </si>
  <si>
    <t xml:space="preserve">   Prevederi an precedent  2020</t>
  </si>
  <si>
    <t>Măsuri de îmbunătăţire a rezultatului brut şi reducere a plăților restante</t>
  </si>
  <si>
    <t>Pct II</t>
  </si>
  <si>
    <t>Pct I</t>
  </si>
  <si>
    <t>an 2023</t>
  </si>
  <si>
    <t xml:space="preserve">Inlocuire sistem de pompare si tabl.electr.la CTZ </t>
  </si>
  <si>
    <t>Alimentare cu energie termica clienti noi</t>
  </si>
  <si>
    <t>Surse proprii</t>
  </si>
  <si>
    <t xml:space="preserve">Eficientizarea sistemului centralizat de productie si distributie agent termic la Centralele Termice de Cvartal- Reabilitare retele agent termic - </t>
  </si>
  <si>
    <t xml:space="preserve"> - din care      Buget local</t>
  </si>
  <si>
    <t xml:space="preserve"> - din care     Buget local</t>
  </si>
  <si>
    <t>Utilaje independente si dotari</t>
  </si>
  <si>
    <t>BVC</t>
  </si>
  <si>
    <t>CLUJ-NAPOCA</t>
  </si>
  <si>
    <t xml:space="preserve">  CLUJ-NAPOCA</t>
  </si>
  <si>
    <t xml:space="preserve">CONSILIUL LOCAL AL MUNICIPIULUI </t>
  </si>
  <si>
    <t xml:space="preserve"> CLUJ-NAPOCA</t>
  </si>
  <si>
    <t>CLUJ- NAPOCA</t>
  </si>
  <si>
    <t>Alte rezerve</t>
  </si>
  <si>
    <t>Rezultatul reportat</t>
  </si>
  <si>
    <t>conform HCL 128/2021</t>
  </si>
  <si>
    <t>conform HCA nr. 5/2021</t>
  </si>
  <si>
    <t>Estimări     an         2023</t>
  </si>
  <si>
    <t>Estimări      an           2024</t>
  </si>
  <si>
    <t xml:space="preserve"> cheltuieli privind chiriile (Rd. 42+Rd. 43) din  care:     </t>
  </si>
  <si>
    <t>Cheltuieli cu alte servicii executate de terţi   (Rd 46+Rd.47+Rd.48+Rd49+Rd.56+Rd.61+Rd.62+Rd.66+Rd.67+Rd.68+Rd.77), din care:</t>
  </si>
  <si>
    <t>CHELTUIELI TOTALE (rd.29+rd.130)</t>
  </si>
  <si>
    <t>pe anul 2022</t>
  </si>
  <si>
    <t>ANEXA  2 LA HOTĂRÂREA NR.</t>
  </si>
  <si>
    <t>ANEXA  3 LA HOTĂRÂREA NR.</t>
  </si>
  <si>
    <t>an 2024</t>
  </si>
  <si>
    <t>an precedent 2021</t>
  </si>
  <si>
    <t xml:space="preserve">   Prevederi an precedent  2021</t>
  </si>
  <si>
    <t>An precedent 2021</t>
  </si>
  <si>
    <t>An curent 2022</t>
  </si>
  <si>
    <t>An  2023</t>
  </si>
  <si>
    <t>An 2024</t>
  </si>
  <si>
    <t>31.12.2022</t>
  </si>
  <si>
    <t xml:space="preserve">Bonusuri (Rd. 92+Rd.95+Rd.96+Rd.98),  din care:         </t>
  </si>
  <si>
    <t>Director general,</t>
  </si>
  <si>
    <t>Director economic,</t>
  </si>
  <si>
    <t>Ec. Emil Miron</t>
  </si>
  <si>
    <t>Dr. ec. Ioan Moldovan</t>
  </si>
  <si>
    <t xml:space="preserve">ANEXA  4 </t>
  </si>
  <si>
    <t>ANEXA  5 LA HOTĂRÂREA NR</t>
  </si>
  <si>
    <t>ANEXA  1  LA HOTĂRÂREA NR.</t>
  </si>
  <si>
    <t>31.12.2024</t>
  </si>
  <si>
    <t>Realizarea unui parc fotovoltaicamplasat în incinta centralei termice de zonă (CTZ)</t>
  </si>
  <si>
    <t>Credite interne</t>
  </si>
  <si>
    <t>Fonduri nerambursabile externe</t>
  </si>
  <si>
    <t>Inlocuire cazane la centrale termice</t>
  </si>
  <si>
    <t xml:space="preserve">Inlocuire contoare de energie termică în sursele de producere a energiei termice </t>
  </si>
  <si>
    <t>Modernizare/automatizare centrale termice: Inlocuire armături de închidere</t>
  </si>
  <si>
    <t>Reabilitare POST TRAFO 6/0,4 Kv-înlocuire tablou servicii interne CTZ</t>
  </si>
  <si>
    <t>Surse Proprii</t>
  </si>
  <si>
    <t>Montaj panouri fotovoltaice pe terasa centralei termice nr. 11 Grigorescu din mun. Cluj-Napoca</t>
  </si>
  <si>
    <t>b)-externe</t>
  </si>
  <si>
    <t xml:space="preserve"> - Fonduri externe nerambursabile</t>
  </si>
  <si>
    <t>Reabilitare POST TRAFO 6/0,4 Kv</t>
  </si>
  <si>
    <t>Propuneri rectificare 2022</t>
  </si>
  <si>
    <t>a5)│  venituri   iluminat</t>
  </si>
  <si>
    <t>7*</t>
  </si>
  <si>
    <t>Trim IV</t>
  </si>
  <si>
    <t xml:space="preserve"> -   </t>
  </si>
  <si>
    <t xml:space="preserve"> X </t>
  </si>
  <si>
    <t xml:space="preserve"> Director economic, </t>
  </si>
  <si>
    <t xml:space="preserve"> Dr. ec. Ioan Moldovan </t>
  </si>
  <si>
    <t>10=8/6ax100</t>
  </si>
  <si>
    <t>6=5/4*100</t>
  </si>
  <si>
    <t>Propuneri rectificare an 2022</t>
  </si>
  <si>
    <t xml:space="preserve"> Realizat</t>
  </si>
  <si>
    <t>BUGETUL DE VENITURI ŞI CHELTUIELI RECTIFICAT</t>
  </si>
  <si>
    <t>Aprobat an curent 2022</t>
  </si>
  <si>
    <t xml:space="preserve"> 3*</t>
  </si>
  <si>
    <t>9= 8/5x100</t>
  </si>
  <si>
    <t>10*</t>
  </si>
  <si>
    <t>10**</t>
  </si>
  <si>
    <t>11*</t>
  </si>
  <si>
    <t>11**</t>
  </si>
  <si>
    <t xml:space="preserve">Cheltuieli privind stocurile (Rd.32+Rd.33+Rd.36+Rd.37+Rd.38) din care:                    </t>
  </si>
  <si>
    <r>
      <t xml:space="preserve">Prevederi an precedent </t>
    </r>
    <r>
      <rPr>
        <b/>
        <sz val="7"/>
        <rFont val="Times New Roman"/>
        <family val="1"/>
      </rPr>
      <t>2021</t>
    </r>
  </si>
  <si>
    <r>
      <t xml:space="preserve">An curent </t>
    </r>
    <r>
      <rPr>
        <b/>
        <sz val="7"/>
        <rFont val="Times New Roman"/>
        <family val="1"/>
      </rPr>
      <t>2022</t>
    </r>
  </si>
  <si>
    <r>
      <t xml:space="preserve">  - tichete cadou potrivit </t>
    </r>
    <r>
      <rPr>
        <u/>
        <sz val="7"/>
        <rFont val="Times New Roman"/>
        <family val="1"/>
      </rPr>
      <t>Legii nr. 193/2006</t>
    </r>
    <r>
      <rPr>
        <sz val="7"/>
        <rFont val="Times New Roman"/>
        <family val="1"/>
      </rPr>
      <t xml:space="preserve">, cu modificările ulterioare                  </t>
    </r>
  </si>
  <si>
    <r>
      <t xml:space="preserve">         - tichete cadou ptr. cheltuieli de reclamă şi publicitate, potrivit </t>
    </r>
    <r>
      <rPr>
        <u/>
        <sz val="7"/>
        <rFont val="Times New Roman"/>
        <family val="1"/>
      </rPr>
      <t>Legii nr. 193/2006</t>
    </r>
    <r>
      <rPr>
        <sz val="7"/>
        <rFont val="Times New Roman"/>
        <family val="1"/>
      </rPr>
      <t xml:space="preserve">, cu  modificările ulterioare </t>
    </r>
  </si>
  <si>
    <r>
      <t xml:space="preserve">         - tichete cadou ptr. campanii de marketing, studiul pieţei, promovarea pe pieţe existente sau noi, potrivit </t>
    </r>
    <r>
      <rPr>
        <u/>
        <sz val="7"/>
        <rFont val="Times New Roman"/>
        <family val="1"/>
      </rPr>
      <t>Legii nr. 193/2006</t>
    </r>
    <r>
      <rPr>
        <sz val="7"/>
        <rFont val="Times New Roman"/>
        <family val="1"/>
      </rPr>
      <t xml:space="preserve">, cu  modificările ulterioare </t>
    </r>
  </si>
  <si>
    <r>
      <t xml:space="preserve">a) cheltuieli sociale prevăzute de art. 25 din </t>
    </r>
    <r>
      <rPr>
        <u/>
        <sz val="7"/>
        <rFont val="Times New Roman"/>
        <family val="1"/>
      </rPr>
      <t xml:space="preserve">Legea nr. 227/2015 </t>
    </r>
    <r>
      <rPr>
        <sz val="7"/>
        <rFont val="Times New Roman"/>
        <family val="1"/>
      </rPr>
      <t>privind Codul fiscal, cu  modificările şi completările ulterioare, din care:</t>
    </r>
  </si>
  <si>
    <r>
      <t xml:space="preserve">   - tichete de creşă, cf. </t>
    </r>
    <r>
      <rPr>
        <u/>
        <sz val="7"/>
        <rFont val="Times New Roman"/>
        <family val="1"/>
      </rPr>
      <t>Legii nr. 193/2006</t>
    </r>
    <r>
      <rPr>
        <sz val="7"/>
        <rFont val="Times New Roman"/>
        <family val="1"/>
      </rPr>
      <t xml:space="preserve">,  cu modificările ulterioare;    </t>
    </r>
  </si>
  <si>
    <r>
      <t xml:space="preserve">   - tichete cadou pentru cheltuieli sociale   potrivit </t>
    </r>
    <r>
      <rPr>
        <u/>
        <sz val="7"/>
        <rFont val="Times New Roman"/>
        <family val="1"/>
      </rPr>
      <t>Legii nr. 193/2006,</t>
    </r>
    <r>
      <rPr>
        <sz val="7"/>
        <rFont val="Times New Roman"/>
        <family val="1"/>
      </rPr>
      <t xml:space="preserve"> cu modificările ulterioare;   </t>
    </r>
  </si>
  <si>
    <t xml:space="preserve"> Realizat la 30.06.22</t>
  </si>
  <si>
    <t>conform HCL 70/2022</t>
  </si>
  <si>
    <t>conform HCA nr. 4/2022</t>
  </si>
  <si>
    <t xml:space="preserve">Propunere rectificare an curent 2022 </t>
  </si>
  <si>
    <t>Înlocuire schimbătoare de căldură în sursele de producere a energiei termice</t>
  </si>
  <si>
    <t>Programul de investiţii, dotări şi sursele de finanţare  rectificat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</si>
</sst>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_-* #,##0.00\ _l_e_i_-;\-* #,##0.00\ _l_e_i_-;_-* &quot;-&quot;??\ _l_e_i_-;_-@_-"/>
    <numFmt numFmtId="166" formatCode="_(* #,##0_);_(* \(#,##0\);_(* &quot;-&quot;??_);_(@_)"/>
  </numFmts>
  <fonts count="36" x14ac:knownFonts="1">
    <font>
      <sz val="11"/>
      <color theme="1"/>
      <name val="Calibri"/>
      <family val="2"/>
      <scheme val="minor"/>
    </font>
    <font>
      <sz val="11"/>
      <color theme="1"/>
      <name val="Calibri"/>
      <family val="2"/>
      <charset val="238"/>
      <scheme val="minor"/>
    </font>
    <font>
      <sz val="10"/>
      <color theme="1"/>
      <name val="Times New Roman"/>
      <family val="1"/>
    </font>
    <font>
      <sz val="9"/>
      <color theme="1"/>
      <name val="Times New Roman"/>
      <family val="1"/>
    </font>
    <font>
      <b/>
      <sz val="11"/>
      <color theme="1"/>
      <name val="Times New Roman"/>
      <family val="1"/>
    </font>
    <font>
      <b/>
      <sz val="12"/>
      <color theme="1"/>
      <name val="Times New Roman"/>
      <family val="1"/>
    </font>
    <font>
      <sz val="8"/>
      <color theme="1"/>
      <name val="Times New Roman"/>
      <family val="1"/>
    </font>
    <font>
      <sz val="11"/>
      <color theme="1"/>
      <name val="Times New Roman"/>
      <family val="1"/>
    </font>
    <font>
      <sz val="7"/>
      <color theme="1"/>
      <name val="Times New Roman"/>
      <family val="1"/>
    </font>
    <font>
      <b/>
      <sz val="10"/>
      <color theme="1"/>
      <name val="Times New Roman"/>
      <family val="1"/>
    </font>
    <font>
      <sz val="11"/>
      <color theme="1"/>
      <name val="Calibri"/>
      <family val="2"/>
      <scheme val="minor"/>
    </font>
    <font>
      <sz val="11"/>
      <name val="Times New Roman"/>
      <family val="1"/>
    </font>
    <font>
      <b/>
      <sz val="9"/>
      <color theme="1"/>
      <name val="Times New Roman"/>
      <family val="1"/>
    </font>
    <font>
      <sz val="9"/>
      <name val="Times New Roman"/>
      <family val="1"/>
    </font>
    <font>
      <sz val="10"/>
      <name val="Times New Roman"/>
      <family val="1"/>
    </font>
    <font>
      <sz val="10"/>
      <color rgb="FFFF0000"/>
      <name val="Times New Roman"/>
      <family val="1"/>
    </font>
    <font>
      <b/>
      <sz val="8"/>
      <color theme="1"/>
      <name val="Times New Roman"/>
      <family val="1"/>
    </font>
    <font>
      <b/>
      <sz val="9"/>
      <color indexed="81"/>
      <name val="Segoe UI"/>
      <family val="2"/>
    </font>
    <font>
      <sz val="9"/>
      <color indexed="81"/>
      <name val="Segoe UI"/>
      <family val="2"/>
    </font>
    <font>
      <sz val="10"/>
      <name val="Arial"/>
      <family val="2"/>
    </font>
    <font>
      <sz val="11"/>
      <color rgb="FF000000"/>
      <name val="Calibri"/>
      <family val="2"/>
    </font>
    <font>
      <b/>
      <sz val="11"/>
      <color theme="1"/>
      <name val="Calibri"/>
      <family val="2"/>
      <scheme val="minor"/>
    </font>
    <font>
      <b/>
      <sz val="7"/>
      <color theme="1"/>
      <name val="Times New Roman"/>
      <family val="1"/>
    </font>
    <font>
      <sz val="12"/>
      <color theme="1"/>
      <name val="Times New Roman"/>
      <family val="1"/>
    </font>
    <font>
      <b/>
      <sz val="10"/>
      <name val="Times New Roman"/>
      <family val="1"/>
    </font>
    <font>
      <sz val="9"/>
      <color theme="1"/>
      <name val="Calibri"/>
      <family val="2"/>
      <scheme val="minor"/>
    </font>
    <font>
      <sz val="9"/>
      <color rgb="FFFF0000"/>
      <name val="Times New Roman"/>
      <family val="1"/>
    </font>
    <font>
      <b/>
      <sz val="9"/>
      <color theme="1"/>
      <name val="Calibri"/>
      <family val="2"/>
      <scheme val="minor"/>
    </font>
    <font>
      <sz val="8"/>
      <name val="Calibri"/>
      <family val="2"/>
      <scheme val="minor"/>
    </font>
    <font>
      <sz val="10"/>
      <color theme="1"/>
      <name val="Calibri"/>
      <family val="2"/>
      <scheme val="minor"/>
    </font>
    <font>
      <b/>
      <sz val="9"/>
      <name val="Times New Roman"/>
      <family val="1"/>
    </font>
    <font>
      <sz val="7"/>
      <name val="Times New Roman"/>
      <family val="1"/>
    </font>
    <font>
      <b/>
      <sz val="7"/>
      <name val="Times New Roman"/>
      <family val="1"/>
    </font>
    <font>
      <u/>
      <sz val="7"/>
      <name val="Times New Roman"/>
      <family val="1"/>
    </font>
    <font>
      <b/>
      <sz val="11"/>
      <name val="Times New Roman"/>
      <family val="1"/>
    </font>
    <font>
      <sz val="9"/>
      <name val="Calibri"/>
      <family val="2"/>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s>
  <cellStyleXfs count="7">
    <xf numFmtId="0" fontId="0" fillId="0" borderId="0"/>
    <xf numFmtId="43"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0" fontId="19" fillId="0" borderId="0"/>
    <xf numFmtId="0" fontId="20" fillId="0" borderId="0"/>
    <xf numFmtId="0" fontId="1" fillId="0" borderId="0"/>
  </cellStyleXfs>
  <cellXfs count="496">
    <xf numFmtId="0" fontId="0" fillId="0" borderId="0" xfId="0"/>
    <xf numFmtId="0" fontId="4" fillId="0" borderId="0" xfId="0" applyFont="1"/>
    <xf numFmtId="0" fontId="5" fillId="0" borderId="0" xfId="0" applyFont="1"/>
    <xf numFmtId="0" fontId="7" fillId="0" borderId="0" xfId="0" applyFont="1"/>
    <xf numFmtId="0" fontId="7" fillId="0" borderId="1" xfId="0" applyFont="1" applyBorder="1" applyAlignment="1">
      <alignment horizontal="center"/>
    </xf>
    <xf numFmtId="49" fontId="7" fillId="0" borderId="1" xfId="0" applyNumberFormat="1" applyFont="1" applyBorder="1" applyAlignment="1">
      <alignment wrapText="1"/>
    </xf>
    <xf numFmtId="0" fontId="8" fillId="0" borderId="0" xfId="0" applyFont="1" applyAlignment="1">
      <alignment vertical="center"/>
    </xf>
    <xf numFmtId="0" fontId="7" fillId="0" borderId="1" xfId="0" applyFont="1" applyBorder="1" applyAlignment="1">
      <alignment horizontal="center" vertical="center"/>
    </xf>
    <xf numFmtId="3" fontId="0" fillId="0" borderId="0" xfId="0" applyNumberFormat="1"/>
    <xf numFmtId="166" fontId="7" fillId="0" borderId="0" xfId="0" applyNumberFormat="1" applyFont="1"/>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wrapText="1"/>
    </xf>
    <xf numFmtId="166" fontId="7" fillId="0" borderId="1" xfId="0" applyNumberFormat="1" applyFont="1" applyBorder="1" applyAlignment="1">
      <alignment horizontal="center"/>
    </xf>
    <xf numFmtId="0" fontId="7" fillId="0" borderId="1" xfId="0" applyFont="1" applyBorder="1" applyAlignment="1">
      <alignment horizontal="left"/>
    </xf>
    <xf numFmtId="166" fontId="7" fillId="0" borderId="1" xfId="0" applyNumberFormat="1" applyFont="1" applyBorder="1" applyAlignment="1">
      <alignment horizontal="right"/>
    </xf>
    <xf numFmtId="166" fontId="7" fillId="0" borderId="1" xfId="1" applyNumberFormat="1" applyFont="1" applyBorder="1" applyAlignment="1">
      <alignment horizontal="right"/>
    </xf>
    <xf numFmtId="166" fontId="7" fillId="2" borderId="1" xfId="1" applyNumberFormat="1" applyFont="1" applyFill="1" applyBorder="1" applyAlignment="1">
      <alignment horizontal="right"/>
    </xf>
    <xf numFmtId="43" fontId="7" fillId="0" borderId="1" xfId="1" applyFont="1" applyBorder="1" applyAlignment="1">
      <alignment horizontal="right"/>
    </xf>
    <xf numFmtId="0" fontId="2" fillId="0" borderId="1" xfId="0" applyFont="1" applyBorder="1" applyAlignment="1">
      <alignment horizontal="center"/>
    </xf>
    <xf numFmtId="0" fontId="7" fillId="2" borderId="7" xfId="0" applyFont="1" applyFill="1" applyBorder="1" applyAlignment="1">
      <alignment horizontal="center" vertical="center"/>
    </xf>
    <xf numFmtId="0" fontId="11" fillId="0" borderId="7" xfId="0" applyFont="1" applyBorder="1" applyAlignment="1">
      <alignment horizontal="center" vertical="center" wrapText="1"/>
    </xf>
    <xf numFmtId="0" fontId="7"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14" fontId="8"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xf numFmtId="3" fontId="4" fillId="0" borderId="1" xfId="0" applyNumberFormat="1" applyFont="1" applyBorder="1" applyAlignment="1">
      <alignment horizontal="center" vertical="center"/>
    </xf>
    <xf numFmtId="0" fontId="16" fillId="0" borderId="1" xfId="0" applyFont="1" applyBorder="1" applyAlignment="1">
      <alignment horizontal="center" vertical="center"/>
    </xf>
    <xf numFmtId="0" fontId="4" fillId="0" borderId="1" xfId="0" applyFont="1" applyBorder="1" applyAlignment="1">
      <alignment horizontal="center" wrapText="1"/>
    </xf>
    <xf numFmtId="0" fontId="4" fillId="0" borderId="1" xfId="0" applyFont="1" applyBorder="1" applyAlignment="1">
      <alignment wrapText="1"/>
    </xf>
    <xf numFmtId="3" fontId="4" fillId="2" borderId="1" xfId="0" applyNumberFormat="1" applyFont="1" applyFill="1" applyBorder="1" applyAlignment="1">
      <alignment horizontal="center" vertical="center"/>
    </xf>
    <xf numFmtId="0" fontId="23" fillId="0" borderId="0" xfId="0" applyFont="1"/>
    <xf numFmtId="0" fontId="3" fillId="0" borderId="1" xfId="0" applyFont="1" applyBorder="1" applyAlignment="1">
      <alignment horizontal="center" vertical="center" wrapText="1"/>
    </xf>
    <xf numFmtId="0" fontId="7" fillId="0" borderId="1" xfId="0" applyFont="1" applyBorder="1" applyAlignment="1">
      <alignment horizontal="center" vertical="center"/>
    </xf>
    <xf numFmtId="1" fontId="24" fillId="2" borderId="0" xfId="0" applyNumberFormat="1" applyFont="1" applyFill="1"/>
    <xf numFmtId="43" fontId="3" fillId="0" borderId="0" xfId="1" applyNumberFormat="1" applyFont="1"/>
    <xf numFmtId="166" fontId="3" fillId="0" borderId="0" xfId="1" applyNumberFormat="1" applyFont="1"/>
    <xf numFmtId="166" fontId="3" fillId="2" borderId="0" xfId="1" applyNumberFormat="1" applyFont="1" applyFill="1"/>
    <xf numFmtId="43" fontId="25" fillId="0" borderId="0" xfId="1" applyNumberFormat="1" applyFont="1"/>
    <xf numFmtId="43" fontId="12" fillId="0" borderId="0" xfId="1" applyNumberFormat="1" applyFont="1"/>
    <xf numFmtId="166" fontId="12" fillId="2" borderId="0" xfId="1" applyNumberFormat="1" applyFont="1" applyFill="1"/>
    <xf numFmtId="166" fontId="12" fillId="0" borderId="0" xfId="1" applyNumberFormat="1" applyFont="1"/>
    <xf numFmtId="166" fontId="25" fillId="0" borderId="0" xfId="1" applyNumberFormat="1" applyFont="1"/>
    <xf numFmtId="43" fontId="3" fillId="2" borderId="0" xfId="1" applyNumberFormat="1" applyFont="1" applyFill="1"/>
    <xf numFmtId="166" fontId="12" fillId="0" borderId="0" xfId="1" applyNumberFormat="1" applyFont="1" applyAlignment="1">
      <alignment horizontal="center"/>
    </xf>
    <xf numFmtId="166" fontId="12" fillId="2" borderId="0" xfId="1" applyNumberFormat="1" applyFont="1" applyFill="1" applyAlignment="1">
      <alignment horizontal="center"/>
    </xf>
    <xf numFmtId="43" fontId="3" fillId="0" borderId="1" xfId="1" applyNumberFormat="1" applyFont="1" applyBorder="1" applyAlignment="1">
      <alignment vertical="center"/>
    </xf>
    <xf numFmtId="43" fontId="3" fillId="2" borderId="1" xfId="1" applyNumberFormat="1" applyFont="1" applyFill="1" applyBorder="1" applyAlignment="1">
      <alignment vertical="center"/>
    </xf>
    <xf numFmtId="166" fontId="3" fillId="2" borderId="1" xfId="1" applyNumberFormat="1" applyFont="1" applyFill="1" applyBorder="1" applyAlignment="1">
      <alignment vertical="center"/>
    </xf>
    <xf numFmtId="166" fontId="12" fillId="2" borderId="1" xfId="1" applyNumberFormat="1" applyFont="1" applyFill="1" applyBorder="1" applyAlignment="1">
      <alignment vertical="center"/>
    </xf>
    <xf numFmtId="166" fontId="3" fillId="0" borderId="1" xfId="1" applyNumberFormat="1" applyFont="1" applyBorder="1" applyAlignment="1">
      <alignment vertical="center"/>
    </xf>
    <xf numFmtId="166" fontId="3" fillId="0" borderId="1" xfId="1" applyNumberFormat="1" applyFont="1" applyBorder="1" applyAlignment="1">
      <alignment horizontal="right" vertical="center"/>
    </xf>
    <xf numFmtId="43" fontId="12" fillId="0" borderId="1" xfId="1" applyNumberFormat="1" applyFont="1" applyBorder="1" applyAlignment="1">
      <alignment vertical="center"/>
    </xf>
    <xf numFmtId="43" fontId="27" fillId="0" borderId="0" xfId="1" applyNumberFormat="1" applyFont="1"/>
    <xf numFmtId="166" fontId="3" fillId="0" borderId="4" xfId="1" applyNumberFormat="1" applyFont="1" applyBorder="1" applyAlignment="1">
      <alignment vertical="center"/>
    </xf>
    <xf numFmtId="166" fontId="3" fillId="2" borderId="4" xfId="1" applyNumberFormat="1" applyFont="1" applyFill="1" applyBorder="1" applyAlignment="1">
      <alignment vertical="center"/>
    </xf>
    <xf numFmtId="43" fontId="3" fillId="2" borderId="1" xfId="1" applyNumberFormat="1" applyFont="1" applyFill="1" applyBorder="1" applyAlignment="1">
      <alignment vertical="center" wrapText="1"/>
    </xf>
    <xf numFmtId="43" fontId="13" fillId="2" borderId="1" xfId="1" applyNumberFormat="1" applyFont="1" applyFill="1" applyBorder="1" applyAlignment="1">
      <alignment vertical="center"/>
    </xf>
    <xf numFmtId="166" fontId="13" fillId="2" borderId="1" xfId="1" applyNumberFormat="1" applyFont="1" applyFill="1" applyBorder="1" applyAlignment="1">
      <alignment vertical="center"/>
    </xf>
    <xf numFmtId="43" fontId="25" fillId="2" borderId="0" xfId="1" applyNumberFormat="1" applyFont="1" applyFill="1"/>
    <xf numFmtId="166" fontId="25" fillId="2" borderId="0" xfId="1" applyNumberFormat="1" applyFont="1" applyFill="1"/>
    <xf numFmtId="166" fontId="12" fillId="0" borderId="3" xfId="1" applyNumberFormat="1" applyFont="1" applyBorder="1" applyAlignment="1">
      <alignment horizontal="center" vertical="center"/>
    </xf>
    <xf numFmtId="43" fontId="12" fillId="2" borderId="1" xfId="1" applyFont="1" applyFill="1" applyBorder="1" applyAlignment="1">
      <alignment vertical="center"/>
    </xf>
    <xf numFmtId="43" fontId="3" fillId="2" borderId="1" xfId="1" applyFont="1" applyFill="1" applyBorder="1" applyAlignment="1">
      <alignment vertical="center"/>
    </xf>
    <xf numFmtId="43" fontId="13" fillId="2" borderId="1" xfId="1" applyFont="1" applyFill="1" applyBorder="1" applyAlignment="1">
      <alignment vertical="center"/>
    </xf>
    <xf numFmtId="43" fontId="3" fillId="0" borderId="1" xfId="1" applyFont="1" applyBorder="1" applyAlignment="1">
      <alignment vertical="center"/>
    </xf>
    <xf numFmtId="43" fontId="12" fillId="0" borderId="1" xfId="1" applyFont="1" applyBorder="1" applyAlignment="1">
      <alignment vertical="center"/>
    </xf>
    <xf numFmtId="43" fontId="3" fillId="0" borderId="0" xfId="1" applyFont="1"/>
    <xf numFmtId="43" fontId="12" fillId="0" borderId="0" xfId="1" applyFont="1"/>
    <xf numFmtId="43" fontId="12" fillId="0" borderId="0" xfId="1" applyFont="1" applyAlignment="1">
      <alignment horizontal="center"/>
    </xf>
    <xf numFmtId="43" fontId="3" fillId="0" borderId="1" xfId="1" applyFont="1" applyBorder="1" applyAlignment="1">
      <alignment horizontal="center" vertical="center"/>
    </xf>
    <xf numFmtId="43" fontId="25" fillId="0" borderId="0" xfId="1" applyFont="1"/>
    <xf numFmtId="43" fontId="3" fillId="2" borderId="0" xfId="1" applyFont="1" applyFill="1"/>
    <xf numFmtId="1" fontId="3" fillId="2" borderId="1" xfId="1" applyNumberFormat="1" applyFont="1" applyFill="1" applyBorder="1" applyAlignment="1">
      <alignment horizontal="center" vertical="top"/>
    </xf>
    <xf numFmtId="1" fontId="3" fillId="0" borderId="1" xfId="1" applyNumberFormat="1" applyFont="1" applyBorder="1" applyAlignment="1">
      <alignment horizontal="center" vertical="top"/>
    </xf>
    <xf numFmtId="1" fontId="4" fillId="2" borderId="1" xfId="1" applyNumberFormat="1" applyFont="1" applyFill="1" applyBorder="1" applyAlignment="1">
      <alignment horizontal="center" vertical="center"/>
    </xf>
    <xf numFmtId="166" fontId="7" fillId="0" borderId="1" xfId="1" applyNumberFormat="1" applyFont="1" applyBorder="1" applyAlignment="1">
      <alignment horizontal="center" vertical="center"/>
    </xf>
    <xf numFmtId="14" fontId="8" fillId="0" borderId="7" xfId="0" applyNumberFormat="1" applyFont="1" applyBorder="1" applyAlignment="1">
      <alignment horizontal="center" vertical="center"/>
    </xf>
    <xf numFmtId="3" fontId="7" fillId="0" borderId="7" xfId="0" applyNumberFormat="1" applyFont="1" applyBorder="1" applyAlignment="1">
      <alignment horizontal="center" vertical="center"/>
    </xf>
    <xf numFmtId="0" fontId="7" fillId="0" borderId="7" xfId="0" applyFont="1" applyBorder="1" applyAlignment="1">
      <alignment horizontal="left" vertical="center" wrapText="1"/>
    </xf>
    <xf numFmtId="0" fontId="7" fillId="0" borderId="2" xfId="0" applyFont="1" applyBorder="1" applyAlignment="1">
      <alignment horizontal="center" vertical="center" wrapText="1"/>
    </xf>
    <xf numFmtId="0" fontId="22" fillId="0" borderId="4" xfId="0" applyFont="1" applyBorder="1" applyAlignment="1">
      <alignment horizontal="center" vertical="center"/>
    </xf>
    <xf numFmtId="0" fontId="4" fillId="0" borderId="4" xfId="0" applyFont="1" applyBorder="1" applyAlignment="1">
      <alignment horizontal="center" vertical="center"/>
    </xf>
    <xf numFmtId="3" fontId="4" fillId="0" borderId="4" xfId="0" applyNumberFormat="1" applyFont="1" applyBorder="1" applyAlignment="1">
      <alignment horizontal="center" vertical="center"/>
    </xf>
    <xf numFmtId="0" fontId="7" fillId="0" borderId="7" xfId="0" applyFont="1" applyBorder="1" applyAlignment="1">
      <alignment vertical="center" wrapText="1"/>
    </xf>
    <xf numFmtId="0" fontId="7" fillId="0" borderId="1" xfId="0" applyFont="1" applyBorder="1"/>
    <xf numFmtId="0" fontId="2" fillId="0" borderId="0" xfId="0" applyFont="1" applyAlignment="1">
      <alignment horizontal="center"/>
    </xf>
    <xf numFmtId="0" fontId="9" fillId="0" borderId="1" xfId="0" applyFont="1" applyBorder="1" applyAlignment="1">
      <alignment horizontal="center"/>
    </xf>
    <xf numFmtId="0" fontId="14" fillId="0" borderId="1" xfId="0" applyFont="1" applyBorder="1" applyAlignment="1">
      <alignment horizontal="center"/>
    </xf>
    <xf numFmtId="0" fontId="14" fillId="2" borderId="1" xfId="0" applyFont="1" applyFill="1" applyBorder="1" applyAlignment="1">
      <alignment horizontal="center"/>
    </xf>
    <xf numFmtId="0" fontId="7" fillId="0" borderId="1" xfId="0" applyFont="1" applyBorder="1" applyAlignment="1">
      <alignment horizontal="center"/>
    </xf>
    <xf numFmtId="0" fontId="7" fillId="0" borderId="0" xfId="0" applyFont="1" applyBorder="1"/>
    <xf numFmtId="0" fontId="14" fillId="2" borderId="4" xfId="0" applyFont="1" applyFill="1" applyBorder="1" applyAlignment="1">
      <alignment horizontal="center"/>
    </xf>
    <xf numFmtId="0" fontId="7" fillId="0" borderId="0" xfId="0" applyFont="1" applyBorder="1" applyAlignment="1">
      <alignment horizontal="center"/>
    </xf>
    <xf numFmtId="0" fontId="2" fillId="0" borderId="0" xfId="0" applyFont="1"/>
    <xf numFmtId="3" fontId="2" fillId="0" borderId="0" xfId="0" applyNumberFormat="1" applyFont="1"/>
    <xf numFmtId="0" fontId="9" fillId="0" borderId="0" xfId="0" applyFont="1"/>
    <xf numFmtId="0" fontId="2" fillId="0" borderId="4" xfId="0" applyFont="1" applyBorder="1"/>
    <xf numFmtId="0" fontId="2" fillId="0" borderId="4" xfId="0" applyFont="1" applyBorder="1" applyAlignment="1">
      <alignment horizontal="center"/>
    </xf>
    <xf numFmtId="0" fontId="2" fillId="0" borderId="7" xfId="0" applyFont="1" applyBorder="1"/>
    <xf numFmtId="0" fontId="2" fillId="0" borderId="7" xfId="0" applyFont="1" applyBorder="1" applyAlignment="1">
      <alignment horizontal="center"/>
    </xf>
    <xf numFmtId="3" fontId="2" fillId="0" borderId="1" xfId="0" applyNumberFormat="1" applyFont="1" applyBorder="1" applyAlignment="1">
      <alignment horizontal="center" vertical="center" wrapText="1"/>
    </xf>
    <xf numFmtId="3" fontId="2" fillId="0" borderId="1" xfId="0" applyNumberFormat="1" applyFont="1" applyBorder="1" applyAlignment="1">
      <alignment horizontal="center"/>
    </xf>
    <xf numFmtId="0" fontId="9" fillId="0" borderId="1" xfId="0" applyFont="1" applyBorder="1" applyAlignment="1">
      <alignment horizontal="left" wrapText="1"/>
    </xf>
    <xf numFmtId="3" fontId="9" fillId="0" borderId="1" xfId="0" applyNumberFormat="1" applyFont="1" applyBorder="1"/>
    <xf numFmtId="3" fontId="24" fillId="0" borderId="1" xfId="0" applyNumberFormat="1" applyFont="1" applyBorder="1"/>
    <xf numFmtId="0" fontId="2" fillId="0" borderId="1" xfId="0" applyFont="1" applyBorder="1"/>
    <xf numFmtId="3" fontId="2" fillId="0" borderId="1" xfId="0" applyNumberFormat="1" applyFont="1" applyBorder="1"/>
    <xf numFmtId="3" fontId="2" fillId="2" borderId="1" xfId="0" applyNumberFormat="1" applyFont="1" applyFill="1" applyBorder="1"/>
    <xf numFmtId="3" fontId="14" fillId="2" borderId="1" xfId="0" applyNumberFormat="1" applyFont="1" applyFill="1" applyBorder="1"/>
    <xf numFmtId="0" fontId="14" fillId="0" borderId="1" xfId="0" applyFont="1" applyBorder="1"/>
    <xf numFmtId="0" fontId="14" fillId="0" borderId="0" xfId="0" applyFont="1"/>
    <xf numFmtId="0" fontId="2" fillId="0" borderId="1" xfId="0" applyFont="1" applyBorder="1" applyAlignment="1">
      <alignment horizontal="left" wrapText="1"/>
    </xf>
    <xf numFmtId="0" fontId="24" fillId="2" borderId="1" xfId="0" applyFont="1" applyFill="1" applyBorder="1" applyAlignment="1">
      <alignment horizontal="center"/>
    </xf>
    <xf numFmtId="0" fontId="24" fillId="2" borderId="1" xfId="0" applyFont="1" applyFill="1" applyBorder="1"/>
    <xf numFmtId="3" fontId="24" fillId="2" borderId="1" xfId="0" applyNumberFormat="1" applyFont="1" applyFill="1" applyBorder="1"/>
    <xf numFmtId="0" fontId="14" fillId="2" borderId="1" xfId="0" applyFont="1" applyFill="1" applyBorder="1"/>
    <xf numFmtId="0" fontId="14" fillId="2" borderId="1" xfId="0" applyFont="1" applyFill="1" applyBorder="1" applyAlignment="1">
      <alignment wrapText="1"/>
    </xf>
    <xf numFmtId="0" fontId="14" fillId="2" borderId="1" xfId="0" applyFont="1" applyFill="1" applyBorder="1" applyAlignment="1">
      <alignment vertical="top"/>
    </xf>
    <xf numFmtId="0" fontId="14" fillId="2" borderId="1" xfId="0" applyFont="1" applyFill="1" applyBorder="1" applyAlignment="1">
      <alignment horizontal="center" vertical="top"/>
    </xf>
    <xf numFmtId="0" fontId="14" fillId="2" borderId="4" xfId="0" applyFont="1" applyFill="1" applyBorder="1" applyAlignment="1">
      <alignment vertical="top" wrapText="1"/>
    </xf>
    <xf numFmtId="14" fontId="14" fillId="2" borderId="4" xfId="0" applyNumberFormat="1" applyFont="1" applyFill="1" applyBorder="1" applyAlignment="1">
      <alignment horizontal="center" vertical="top"/>
    </xf>
    <xf numFmtId="3" fontId="14" fillId="2" borderId="4" xfId="0" applyNumberFormat="1" applyFont="1" applyFill="1" applyBorder="1" applyAlignment="1">
      <alignment vertical="top"/>
    </xf>
    <xf numFmtId="0" fontId="14" fillId="2" borderId="2" xfId="0" applyFont="1" applyFill="1" applyBorder="1" applyAlignment="1">
      <alignment horizontal="center"/>
    </xf>
    <xf numFmtId="0" fontId="14" fillId="2" borderId="11" xfId="0" applyFont="1" applyFill="1" applyBorder="1" applyAlignment="1">
      <alignment wrapText="1"/>
    </xf>
    <xf numFmtId="14" fontId="14" fillId="2" borderId="4" xfId="0" applyNumberFormat="1" applyFont="1" applyFill="1" applyBorder="1" applyAlignment="1">
      <alignment horizontal="center"/>
    </xf>
    <xf numFmtId="3" fontId="14" fillId="2" borderId="12" xfId="0" applyNumberFormat="1" applyFont="1" applyFill="1" applyBorder="1"/>
    <xf numFmtId="3" fontId="14" fillId="2" borderId="4" xfId="0" applyNumberFormat="1" applyFont="1" applyFill="1" applyBorder="1"/>
    <xf numFmtId="3" fontId="14" fillId="2" borderId="5" xfId="0" applyNumberFormat="1" applyFont="1" applyFill="1" applyBorder="1"/>
    <xf numFmtId="0" fontId="14" fillId="2" borderId="14" xfId="0" applyFont="1" applyFill="1" applyBorder="1" applyAlignment="1">
      <alignment horizontal="right" wrapText="1"/>
    </xf>
    <xf numFmtId="14" fontId="14" fillId="2" borderId="8" xfId="0" applyNumberFormat="1" applyFont="1" applyFill="1" applyBorder="1" applyAlignment="1">
      <alignment horizontal="center"/>
    </xf>
    <xf numFmtId="3" fontId="14" fillId="2" borderId="0" xfId="0" applyNumberFormat="1" applyFont="1" applyFill="1" applyBorder="1"/>
    <xf numFmtId="3" fontId="14" fillId="2" borderId="8" xfId="0" applyNumberFormat="1" applyFont="1" applyFill="1" applyBorder="1"/>
    <xf numFmtId="3" fontId="14" fillId="2" borderId="15" xfId="0" applyNumberFormat="1" applyFont="1" applyFill="1" applyBorder="1"/>
    <xf numFmtId="0" fontId="14" fillId="2" borderId="13" xfId="0" applyFont="1" applyFill="1" applyBorder="1" applyAlignment="1">
      <alignment horizontal="right" wrapText="1"/>
    </xf>
    <xf numFmtId="14" fontId="14" fillId="2" borderId="7" xfId="0" applyNumberFormat="1" applyFont="1" applyFill="1" applyBorder="1" applyAlignment="1">
      <alignment horizontal="center"/>
    </xf>
    <xf numFmtId="3" fontId="14" fillId="2" borderId="9" xfId="0" applyNumberFormat="1" applyFont="1" applyFill="1" applyBorder="1"/>
    <xf numFmtId="3" fontId="14" fillId="2" borderId="7" xfId="0" applyNumberFormat="1" applyFont="1" applyFill="1" applyBorder="1"/>
    <xf numFmtId="3" fontId="14" fillId="2" borderId="10" xfId="0" applyNumberFormat="1" applyFont="1" applyFill="1" applyBorder="1"/>
    <xf numFmtId="0" fontId="14" fillId="2" borderId="11" xfId="0" applyFont="1" applyFill="1" applyBorder="1" applyAlignment="1">
      <alignment horizontal="left" vertical="center" wrapText="1"/>
    </xf>
    <xf numFmtId="0" fontId="14" fillId="2" borderId="7" xfId="0" applyFont="1" applyFill="1" applyBorder="1" applyAlignment="1">
      <alignment horizontal="center"/>
    </xf>
    <xf numFmtId="0" fontId="14" fillId="2" borderId="7" xfId="0" applyFont="1" applyFill="1" applyBorder="1" applyAlignment="1">
      <alignment vertical="top" wrapText="1"/>
    </xf>
    <xf numFmtId="0" fontId="14" fillId="2" borderId="1" xfId="0" applyFont="1" applyFill="1" applyBorder="1" applyAlignment="1">
      <alignment vertical="top" wrapText="1"/>
    </xf>
    <xf numFmtId="0" fontId="14" fillId="2" borderId="4" xfId="0" applyFont="1" applyFill="1" applyBorder="1" applyAlignment="1">
      <alignment wrapText="1"/>
    </xf>
    <xf numFmtId="14" fontId="14" fillId="2" borderId="7" xfId="0" applyNumberFormat="1" applyFont="1" applyFill="1" applyBorder="1" applyAlignment="1">
      <alignment horizontal="center" vertical="center"/>
    </xf>
    <xf numFmtId="0" fontId="14" fillId="2" borderId="7" xfId="0" applyFont="1" applyFill="1" applyBorder="1" applyAlignment="1">
      <alignment wrapText="1"/>
    </xf>
    <xf numFmtId="14" fontId="14" fillId="2" borderId="1" xfId="0" applyNumberFormat="1" applyFont="1" applyFill="1" applyBorder="1" applyAlignment="1">
      <alignment horizontal="center"/>
    </xf>
    <xf numFmtId="0" fontId="24" fillId="2" borderId="1" xfId="0" applyFont="1" applyFill="1" applyBorder="1" applyAlignment="1">
      <alignment wrapText="1"/>
    </xf>
    <xf numFmtId="0" fontId="9" fillId="2" borderId="2" xfId="0" applyFont="1" applyFill="1" applyBorder="1" applyAlignment="1">
      <alignment vertical="center"/>
    </xf>
    <xf numFmtId="0" fontId="6" fillId="0" borderId="1" xfId="0" applyFont="1" applyBorder="1"/>
    <xf numFmtId="1" fontId="7" fillId="0" borderId="1" xfId="1" applyNumberFormat="1" applyFont="1" applyBorder="1" applyAlignment="1">
      <alignment horizontal="center" vertical="center"/>
    </xf>
    <xf numFmtId="0" fontId="6" fillId="0" borderId="0" xfId="0" applyFont="1" applyBorder="1"/>
    <xf numFmtId="3" fontId="3" fillId="2" borderId="1" xfId="1" applyNumberFormat="1" applyFont="1" applyFill="1" applyBorder="1" applyAlignment="1">
      <alignment vertical="center"/>
    </xf>
    <xf numFmtId="14" fontId="14" fillId="2" borderId="1" xfId="0" applyNumberFormat="1" applyFont="1" applyFill="1" applyBorder="1" applyAlignment="1">
      <alignment horizontal="center" vertical="top"/>
    </xf>
    <xf numFmtId="3" fontId="14" fillId="2" borderId="1" xfId="0" applyNumberFormat="1" applyFont="1" applyFill="1" applyBorder="1" applyAlignment="1">
      <alignment horizontal="right" vertical="center"/>
    </xf>
    <xf numFmtId="3" fontId="14" fillId="2" borderId="1" xfId="0" applyNumberFormat="1" applyFont="1" applyFill="1" applyBorder="1" applyAlignment="1">
      <alignment vertical="center"/>
    </xf>
    <xf numFmtId="166" fontId="9" fillId="2" borderId="0" xfId="1" applyNumberFormat="1" applyFont="1" applyFill="1"/>
    <xf numFmtId="43" fontId="9" fillId="0" borderId="0" xfId="1" applyFont="1"/>
    <xf numFmtId="166" fontId="9" fillId="0" borderId="0" xfId="1" applyNumberFormat="1" applyFont="1"/>
    <xf numFmtId="166" fontId="29" fillId="0" borderId="0" xfId="1" applyNumberFormat="1" applyFont="1"/>
    <xf numFmtId="43" fontId="29" fillId="0" borderId="0" xfId="1" applyFont="1"/>
    <xf numFmtId="43" fontId="3" fillId="2" borderId="0" xfId="1" applyNumberFormat="1" applyFont="1" applyFill="1" applyBorder="1" applyAlignment="1">
      <alignment vertical="center"/>
    </xf>
    <xf numFmtId="166" fontId="13" fillId="2" borderId="0" xfId="1" applyNumberFormat="1" applyFont="1" applyFill="1" applyBorder="1" applyAlignment="1">
      <alignment vertical="center"/>
    </xf>
    <xf numFmtId="43" fontId="13" fillId="2" borderId="0" xfId="1" applyNumberFormat="1" applyFont="1" applyFill="1" applyBorder="1" applyAlignment="1">
      <alignment vertical="center"/>
    </xf>
    <xf numFmtId="43" fontId="13" fillId="2" borderId="0" xfId="1" applyFont="1" applyFill="1" applyBorder="1" applyAlignment="1">
      <alignment vertical="center"/>
    </xf>
    <xf numFmtId="43" fontId="21" fillId="0" borderId="0" xfId="1" applyNumberFormat="1" applyFont="1"/>
    <xf numFmtId="43" fontId="4" fillId="0" borderId="0" xfId="1" applyNumberFormat="1" applyFont="1"/>
    <xf numFmtId="166" fontId="4" fillId="0" borderId="0" xfId="1" applyNumberFormat="1" applyFont="1"/>
    <xf numFmtId="166" fontId="4" fillId="2" borderId="0" xfId="1" applyNumberFormat="1" applyFont="1" applyFill="1"/>
    <xf numFmtId="43" fontId="4" fillId="0" borderId="0" xfId="1" applyFont="1"/>
    <xf numFmtId="43" fontId="7" fillId="0" borderId="0" xfId="1" applyNumberFormat="1" applyFont="1"/>
    <xf numFmtId="0" fontId="14" fillId="2" borderId="11" xfId="0" applyFont="1" applyFill="1" applyBorder="1" applyAlignment="1">
      <alignment horizontal="center"/>
    </xf>
    <xf numFmtId="0" fontId="14" fillId="2" borderId="0" xfId="0" applyFont="1" applyFill="1" applyBorder="1" applyAlignment="1">
      <alignment horizontal="center"/>
    </xf>
    <xf numFmtId="0" fontId="24" fillId="2" borderId="7" xfId="0" applyFont="1" applyFill="1" applyBorder="1" applyAlignment="1">
      <alignment horizontal="center"/>
    </xf>
    <xf numFmtId="3" fontId="24" fillId="2" borderId="7" xfId="0" applyNumberFormat="1" applyFont="1" applyFill="1" applyBorder="1"/>
    <xf numFmtId="0" fontId="2" fillId="0" borderId="0" xfId="0" applyFont="1" applyBorder="1"/>
    <xf numFmtId="0" fontId="2" fillId="0" borderId="9" xfId="0" applyFont="1" applyBorder="1"/>
    <xf numFmtId="0" fontId="14" fillId="2" borderId="11" xfId="0" applyFont="1" applyFill="1" applyBorder="1" applyAlignment="1">
      <alignment vertical="top" wrapText="1"/>
    </xf>
    <xf numFmtId="0" fontId="14" fillId="2" borderId="14" xfId="0" applyFont="1" applyFill="1" applyBorder="1" applyAlignment="1">
      <alignment horizontal="right" vertical="top" wrapText="1"/>
    </xf>
    <xf numFmtId="0" fontId="14" fillId="2" borderId="13" xfId="0" applyFont="1" applyFill="1" applyBorder="1" applyAlignment="1">
      <alignment horizontal="right" vertical="top" wrapText="1"/>
    </xf>
    <xf numFmtId="0" fontId="24" fillId="2" borderId="2" xfId="0" applyFont="1" applyFill="1" applyBorder="1" applyAlignment="1">
      <alignment horizontal="center"/>
    </xf>
    <xf numFmtId="3" fontId="24" fillId="2" borderId="8" xfId="0" applyNumberFormat="1" applyFont="1" applyFill="1" applyBorder="1"/>
    <xf numFmtId="0" fontId="14" fillId="2" borderId="8" xfId="0" applyFont="1" applyFill="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left"/>
    </xf>
    <xf numFmtId="0" fontId="2" fillId="0" borderId="13" xfId="0" applyFont="1" applyBorder="1" applyAlignment="1">
      <alignment horizontal="right" wrapText="1"/>
    </xf>
    <xf numFmtId="0" fontId="2" fillId="0" borderId="10" xfId="0" applyFont="1" applyBorder="1"/>
    <xf numFmtId="0" fontId="24" fillId="2" borderId="11" xfId="0" applyFont="1" applyFill="1" applyBorder="1" applyAlignment="1">
      <alignment horizontal="left" wrapText="1"/>
    </xf>
    <xf numFmtId="3" fontId="9" fillId="0" borderId="1" xfId="0" applyNumberFormat="1" applyFont="1" applyBorder="1" applyAlignment="1">
      <alignment wrapText="1"/>
    </xf>
    <xf numFmtId="0" fontId="9" fillId="0" borderId="7" xfId="0" applyFont="1" applyBorder="1" applyAlignment="1">
      <alignment wrapText="1"/>
    </xf>
    <xf numFmtId="0" fontId="2" fillId="0" borderId="4" xfId="0" applyFont="1" applyBorder="1" applyAlignment="1">
      <alignment horizontal="right"/>
    </xf>
    <xf numFmtId="0" fontId="2" fillId="0" borderId="8" xfId="0" applyFont="1" applyBorder="1" applyAlignment="1">
      <alignment horizontal="center"/>
    </xf>
    <xf numFmtId="14" fontId="14" fillId="2" borderId="4" xfId="0" applyNumberFormat="1" applyFont="1" applyFill="1" applyBorder="1" applyAlignment="1">
      <alignment horizontal="center" vertical="center"/>
    </xf>
    <xf numFmtId="14" fontId="14" fillId="2" borderId="7" xfId="0" applyNumberFormat="1" applyFont="1" applyFill="1" applyBorder="1" applyAlignment="1">
      <alignment horizontal="center" vertical="top"/>
    </xf>
    <xf numFmtId="0" fontId="14" fillId="2" borderId="4" xfId="0" applyFont="1" applyFill="1" applyBorder="1" applyAlignment="1">
      <alignment horizontal="left" wrapText="1"/>
    </xf>
    <xf numFmtId="0" fontId="2" fillId="2" borderId="0" xfId="0" applyFont="1" applyFill="1"/>
    <xf numFmtId="0" fontId="9" fillId="2" borderId="0" xfId="0" applyFont="1" applyFill="1"/>
    <xf numFmtId="0" fontId="2" fillId="2" borderId="1" xfId="0" applyFont="1" applyFill="1" applyBorder="1" applyAlignment="1">
      <alignment horizontal="center" vertical="center"/>
    </xf>
    <xf numFmtId="0" fontId="2" fillId="2" borderId="1" xfId="0" applyFont="1" applyFill="1" applyBorder="1" applyAlignment="1">
      <alignment horizontal="center"/>
    </xf>
    <xf numFmtId="3" fontId="9" fillId="2" borderId="1" xfId="0" applyNumberFormat="1" applyFont="1" applyFill="1" applyBorder="1"/>
    <xf numFmtId="0" fontId="2" fillId="2" borderId="8" xfId="0" applyFont="1" applyFill="1" applyBorder="1"/>
    <xf numFmtId="0" fontId="2" fillId="2" borderId="9" xfId="0" applyFont="1" applyFill="1" applyBorder="1"/>
    <xf numFmtId="0" fontId="2" fillId="2" borderId="7" xfId="0" applyFont="1" applyFill="1" applyBorder="1"/>
    <xf numFmtId="0" fontId="2" fillId="2" borderId="1" xfId="0" applyFont="1" applyFill="1" applyBorder="1"/>
    <xf numFmtId="0" fontId="2" fillId="2" borderId="0" xfId="0" applyFont="1" applyFill="1" applyBorder="1"/>
    <xf numFmtId="43" fontId="3" fillId="0" borderId="4" xfId="1" applyNumberFormat="1" applyFont="1" applyBorder="1" applyAlignment="1">
      <alignment vertical="center"/>
    </xf>
    <xf numFmtId="43" fontId="3" fillId="0" borderId="2" xfId="1" applyNumberFormat="1" applyFont="1" applyBorder="1" applyAlignment="1">
      <alignment vertical="center" wrapText="1"/>
    </xf>
    <xf numFmtId="43" fontId="3" fillId="0" borderId="3" xfId="1" applyNumberFormat="1" applyFont="1" applyBorder="1" applyAlignment="1">
      <alignment vertical="center" wrapText="1"/>
    </xf>
    <xf numFmtId="43" fontId="3" fillId="0" borderId="2" xfId="1" applyNumberFormat="1" applyFont="1" applyBorder="1" applyAlignment="1">
      <alignment vertical="center"/>
    </xf>
    <xf numFmtId="43" fontId="3" fillId="0" borderId="1" xfId="1" applyNumberFormat="1" applyFont="1" applyBorder="1" applyAlignment="1">
      <alignment vertical="center" wrapText="1"/>
    </xf>
    <xf numFmtId="43" fontId="12" fillId="0" borderId="2" xfId="1" applyNumberFormat="1" applyFont="1" applyBorder="1" applyAlignment="1">
      <alignment horizontal="center" vertical="center"/>
    </xf>
    <xf numFmtId="43" fontId="3" fillId="0" borderId="1" xfId="1" applyNumberFormat="1" applyFont="1" applyBorder="1" applyAlignment="1">
      <alignment vertical="center"/>
    </xf>
    <xf numFmtId="166" fontId="13" fillId="0" borderId="1" xfId="1" applyNumberFormat="1" applyFont="1" applyFill="1" applyBorder="1" applyAlignment="1">
      <alignment vertical="center"/>
    </xf>
    <xf numFmtId="166" fontId="13" fillId="0" borderId="0" xfId="1" applyNumberFormat="1" applyFont="1" applyFill="1" applyBorder="1" applyAlignment="1">
      <alignment vertical="center"/>
    </xf>
    <xf numFmtId="43" fontId="3" fillId="0" borderId="1" xfId="1" applyNumberFormat="1" applyFont="1" applyBorder="1" applyAlignment="1">
      <alignment vertical="center" wrapText="1"/>
    </xf>
    <xf numFmtId="166" fontId="6" fillId="0" borderId="1" xfId="1" applyNumberFormat="1" applyFont="1" applyBorder="1" applyAlignment="1">
      <alignment vertical="center"/>
    </xf>
    <xf numFmtId="43" fontId="3" fillId="2" borderId="2" xfId="1" applyNumberFormat="1" applyFont="1" applyFill="1" applyBorder="1" applyAlignment="1">
      <alignment vertical="center"/>
    </xf>
    <xf numFmtId="3" fontId="3" fillId="2" borderId="3" xfId="1" applyNumberFormat="1" applyFont="1" applyFill="1" applyBorder="1" applyAlignment="1">
      <alignment vertical="center"/>
    </xf>
    <xf numFmtId="166" fontId="3" fillId="0" borderId="7" xfId="1" applyNumberFormat="1" applyFont="1" applyBorder="1" applyAlignment="1">
      <alignment vertical="center"/>
    </xf>
    <xf numFmtId="43" fontId="3" fillId="2" borderId="4" xfId="1" applyNumberFormat="1" applyFont="1" applyFill="1" applyBorder="1" applyAlignment="1">
      <alignment vertical="center"/>
    </xf>
    <xf numFmtId="166" fontId="3" fillId="2" borderId="1" xfId="1" applyNumberFormat="1" applyFont="1" applyFill="1" applyBorder="1" applyAlignment="1">
      <alignment horizontal="left" vertical="center"/>
    </xf>
    <xf numFmtId="166" fontId="3" fillId="0" borderId="1" xfId="1" applyNumberFormat="1" applyFont="1" applyBorder="1" applyAlignment="1">
      <alignment horizontal="left" vertical="center"/>
    </xf>
    <xf numFmtId="166" fontId="3" fillId="0" borderId="4" xfId="1" applyNumberFormat="1" applyFont="1" applyBorder="1" applyAlignment="1">
      <alignment horizontal="left" vertical="center"/>
    </xf>
    <xf numFmtId="166" fontId="3" fillId="0" borderId="0" xfId="1" applyNumberFormat="1" applyFont="1" applyAlignment="1">
      <alignment horizontal="left"/>
    </xf>
    <xf numFmtId="166" fontId="12" fillId="0" borderId="0" xfId="1" applyNumberFormat="1" applyFont="1" applyAlignment="1">
      <alignment horizontal="left"/>
    </xf>
    <xf numFmtId="166" fontId="3" fillId="0" borderId="1" xfId="1" applyNumberFormat="1" applyFont="1" applyBorder="1" applyAlignment="1">
      <alignment horizontal="left"/>
    </xf>
    <xf numFmtId="166" fontId="12" fillId="0" borderId="1" xfId="1" applyNumberFormat="1" applyFont="1" applyBorder="1" applyAlignment="1">
      <alignment horizontal="left" vertical="center"/>
    </xf>
    <xf numFmtId="166" fontId="13" fillId="2" borderId="1" xfId="1" applyNumberFormat="1" applyFont="1" applyFill="1" applyBorder="1" applyAlignment="1">
      <alignment horizontal="left" vertical="center"/>
    </xf>
    <xf numFmtId="166" fontId="13" fillId="2" borderId="0" xfId="1" applyNumberFormat="1" applyFont="1" applyFill="1" applyBorder="1" applyAlignment="1">
      <alignment horizontal="left" vertical="center"/>
    </xf>
    <xf numFmtId="166" fontId="4" fillId="0" borderId="0" xfId="1" applyNumberFormat="1" applyFont="1" applyAlignment="1">
      <alignment horizontal="left"/>
    </xf>
    <xf numFmtId="43" fontId="7" fillId="0" borderId="0" xfId="1" applyNumberFormat="1" applyFont="1" applyAlignment="1">
      <alignment horizontal="left"/>
    </xf>
    <xf numFmtId="43" fontId="25" fillId="0" borderId="0" xfId="1" applyNumberFormat="1" applyFont="1" applyAlignment="1">
      <alignment horizontal="left"/>
    </xf>
    <xf numFmtId="166" fontId="25" fillId="0" borderId="0" xfId="1" applyNumberFormat="1" applyFont="1" applyAlignment="1">
      <alignment horizontal="left"/>
    </xf>
    <xf numFmtId="166" fontId="3" fillId="0" borderId="4" xfId="1" applyNumberFormat="1" applyFont="1" applyBorder="1" applyAlignment="1">
      <alignment horizontal="right" vertical="center" wrapText="1"/>
    </xf>
    <xf numFmtId="1" fontId="3" fillId="0" borderId="1" xfId="1" applyNumberFormat="1" applyFont="1" applyBorder="1" applyAlignment="1">
      <alignment horizontal="center" vertical="center"/>
    </xf>
    <xf numFmtId="166" fontId="3" fillId="0" borderId="1" xfId="1" applyNumberFormat="1" applyFont="1" applyBorder="1" applyAlignment="1">
      <alignment horizontal="left" vertical="center" indent="1"/>
    </xf>
    <xf numFmtId="1" fontId="32" fillId="2" borderId="0" xfId="0" applyNumberFormat="1" applyFont="1" applyFill="1"/>
    <xf numFmtId="1" fontId="32" fillId="2" borderId="0" xfId="1" applyNumberFormat="1" applyFont="1" applyFill="1"/>
    <xf numFmtId="1" fontId="31" fillId="0" borderId="0" xfId="1" applyNumberFormat="1" applyFont="1" applyFill="1" applyAlignment="1">
      <alignment horizontal="left"/>
    </xf>
    <xf numFmtId="1" fontId="31" fillId="2" borderId="0" xfId="0" applyNumberFormat="1" applyFont="1" applyFill="1"/>
    <xf numFmtId="166" fontId="31" fillId="2" borderId="0" xfId="1" applyNumberFormat="1" applyFont="1" applyFill="1"/>
    <xf numFmtId="1" fontId="32" fillId="0" borderId="0" xfId="1" applyNumberFormat="1" applyFont="1" applyFill="1"/>
    <xf numFmtId="1" fontId="31" fillId="2" borderId="0" xfId="1" applyNumberFormat="1" applyFont="1" applyFill="1"/>
    <xf numFmtId="1" fontId="31" fillId="0" borderId="0" xfId="1" applyNumberFormat="1" applyFont="1" applyFill="1"/>
    <xf numFmtId="166" fontId="31" fillId="2" borderId="0" xfId="1" applyNumberFormat="1" applyFont="1" applyFill="1" applyAlignment="1">
      <alignment horizontal="right"/>
    </xf>
    <xf numFmtId="1" fontId="31" fillId="2" borderId="11" xfId="0" applyNumberFormat="1" applyFont="1" applyFill="1" applyBorder="1" applyAlignment="1">
      <alignment horizontal="center"/>
    </xf>
    <xf numFmtId="1" fontId="31" fillId="2" borderId="12" xfId="0" applyNumberFormat="1" applyFont="1" applyFill="1" applyBorder="1" applyAlignment="1">
      <alignment horizontal="center"/>
    </xf>
    <xf numFmtId="1" fontId="31" fillId="2" borderId="5" xfId="0" applyNumberFormat="1" applyFont="1" applyFill="1" applyBorder="1" applyAlignment="1">
      <alignment horizontal="center"/>
    </xf>
    <xf numFmtId="1" fontId="31" fillId="2" borderId="14" xfId="0" applyNumberFormat="1" applyFont="1" applyFill="1" applyBorder="1" applyAlignment="1">
      <alignment horizontal="center"/>
    </xf>
    <xf numFmtId="1" fontId="31" fillId="2" borderId="0" xfId="0" applyNumberFormat="1" applyFont="1" applyFill="1" applyAlignment="1">
      <alignment horizontal="center"/>
    </xf>
    <xf numFmtId="1" fontId="31" fillId="2" borderId="15" xfId="0" applyNumberFormat="1" applyFont="1" applyFill="1" applyBorder="1" applyAlignment="1">
      <alignment horizontal="center"/>
    </xf>
    <xf numFmtId="1" fontId="31" fillId="2" borderId="9" xfId="1" applyNumberFormat="1" applyFont="1" applyFill="1" applyBorder="1" applyAlignment="1">
      <alignment horizontal="left" vertical="center"/>
    </xf>
    <xf numFmtId="166" fontId="31" fillId="2" borderId="10" xfId="1" applyNumberFormat="1" applyFont="1" applyFill="1" applyBorder="1" applyAlignment="1">
      <alignment horizontal="left" vertical="center"/>
    </xf>
    <xf numFmtId="1" fontId="31" fillId="2" borderId="13" xfId="0" applyNumberFormat="1" applyFont="1" applyFill="1" applyBorder="1" applyAlignment="1">
      <alignment horizontal="center"/>
    </xf>
    <xf numFmtId="1" fontId="31" fillId="2" borderId="9" xfId="0" applyNumberFormat="1" applyFont="1" applyFill="1" applyBorder="1" applyAlignment="1">
      <alignment horizontal="center"/>
    </xf>
    <xf numFmtId="1" fontId="31" fillId="2" borderId="10" xfId="0" applyNumberFormat="1" applyFont="1" applyFill="1" applyBorder="1" applyAlignment="1">
      <alignment horizontal="center"/>
    </xf>
    <xf numFmtId="1" fontId="31" fillId="2" borderId="1" xfId="1" applyNumberFormat="1" applyFont="1" applyFill="1" applyBorder="1" applyAlignment="1">
      <alignment horizontal="center" vertical="center" wrapText="1"/>
    </xf>
    <xf numFmtId="1" fontId="31" fillId="2" borderId="10" xfId="1" applyNumberFormat="1" applyFont="1" applyFill="1" applyBorder="1" applyAlignment="1">
      <alignment horizontal="center" vertical="center" wrapText="1"/>
    </xf>
    <xf numFmtId="166" fontId="31" fillId="0" borderId="8" xfId="1" applyNumberFormat="1" applyFont="1" applyFill="1" applyBorder="1" applyAlignment="1">
      <alignment horizontal="center" vertical="center"/>
    </xf>
    <xf numFmtId="1" fontId="31" fillId="2" borderId="1" xfId="0" applyNumberFormat="1" applyFont="1" applyFill="1" applyBorder="1" applyAlignment="1">
      <alignment horizontal="center"/>
    </xf>
    <xf numFmtId="1" fontId="31" fillId="2" borderId="4" xfId="0" applyNumberFormat="1" applyFont="1" applyFill="1" applyBorder="1" applyAlignment="1">
      <alignment horizontal="center"/>
    </xf>
    <xf numFmtId="1" fontId="31" fillId="2" borderId="4" xfId="1" applyNumberFormat="1" applyFont="1" applyFill="1" applyBorder="1" applyAlignment="1">
      <alignment horizontal="center"/>
    </xf>
    <xf numFmtId="1" fontId="31" fillId="0" borderId="4" xfId="1" applyNumberFormat="1" applyFont="1" applyFill="1" applyBorder="1" applyAlignment="1">
      <alignment horizontal="center"/>
    </xf>
    <xf numFmtId="166" fontId="31" fillId="0" borderId="4" xfId="1" applyNumberFormat="1" applyFont="1" applyFill="1" applyBorder="1" applyAlignment="1">
      <alignment horizontal="center"/>
    </xf>
    <xf numFmtId="1" fontId="32" fillId="2" borderId="2" xfId="0" applyNumberFormat="1" applyFont="1" applyFill="1" applyBorder="1" applyAlignment="1">
      <alignment vertical="top" wrapText="1"/>
    </xf>
    <xf numFmtId="1" fontId="32" fillId="2" borderId="18" xfId="0" applyNumberFormat="1" applyFont="1" applyFill="1" applyBorder="1" applyAlignment="1">
      <alignment vertical="center"/>
    </xf>
    <xf numFmtId="1" fontId="32" fillId="2" borderId="17" xfId="0" applyNumberFormat="1" applyFont="1" applyFill="1" applyBorder="1" applyAlignment="1">
      <alignment horizontal="center" vertical="center"/>
    </xf>
    <xf numFmtId="166" fontId="32" fillId="2" borderId="17" xfId="1" applyNumberFormat="1" applyFont="1" applyFill="1" applyBorder="1" applyAlignment="1">
      <alignment horizontal="right" vertical="center"/>
    </xf>
    <xf numFmtId="166" fontId="32" fillId="0" borderId="17" xfId="1" applyNumberFormat="1" applyFont="1" applyFill="1" applyBorder="1" applyAlignment="1">
      <alignment horizontal="right" vertical="center"/>
    </xf>
    <xf numFmtId="43" fontId="32" fillId="2" borderId="17" xfId="1" applyFont="1" applyFill="1" applyBorder="1" applyAlignment="1">
      <alignment vertical="center"/>
    </xf>
    <xf numFmtId="166" fontId="31" fillId="2" borderId="1" xfId="1" applyNumberFormat="1" applyFont="1" applyFill="1" applyBorder="1"/>
    <xf numFmtId="1" fontId="31" fillId="2" borderId="8" xfId="0" applyNumberFormat="1" applyFont="1" applyFill="1" applyBorder="1" applyAlignment="1">
      <alignment vertical="top" wrapText="1"/>
    </xf>
    <xf numFmtId="1" fontId="31" fillId="2" borderId="7" xfId="0" applyNumberFormat="1" applyFont="1" applyFill="1" applyBorder="1" applyAlignment="1">
      <alignment horizontal="center" vertical="center"/>
    </xf>
    <xf numFmtId="1" fontId="31" fillId="2" borderId="7" xfId="0" applyNumberFormat="1" applyFont="1" applyFill="1" applyBorder="1" applyAlignment="1">
      <alignment vertical="center"/>
    </xf>
    <xf numFmtId="1" fontId="32" fillId="2" borderId="7" xfId="0" applyNumberFormat="1" applyFont="1" applyFill="1" applyBorder="1" applyAlignment="1">
      <alignment horizontal="left" vertical="center" wrapText="1"/>
    </xf>
    <xf numFmtId="1" fontId="31" fillId="2" borderId="4" xfId="0" applyNumberFormat="1" applyFont="1" applyFill="1" applyBorder="1" applyAlignment="1">
      <alignment horizontal="center" vertical="center"/>
    </xf>
    <xf numFmtId="1" fontId="31" fillId="2" borderId="1" xfId="0" applyNumberFormat="1" applyFont="1" applyFill="1" applyBorder="1" applyAlignment="1">
      <alignment vertical="center"/>
    </xf>
    <xf numFmtId="1" fontId="32" fillId="2" borderId="1" xfId="0" applyNumberFormat="1" applyFont="1" applyFill="1" applyBorder="1" applyAlignment="1">
      <alignment vertical="center" wrapText="1"/>
    </xf>
    <xf numFmtId="1" fontId="32" fillId="2" borderId="1" xfId="0" applyNumberFormat="1" applyFont="1" applyFill="1" applyBorder="1" applyAlignment="1">
      <alignment horizontal="center" vertical="center"/>
    </xf>
    <xf numFmtId="1" fontId="31" fillId="2" borderId="8" xfId="0" applyNumberFormat="1" applyFont="1" applyFill="1" applyBorder="1" applyAlignment="1">
      <alignment horizontal="center" vertical="center"/>
    </xf>
    <xf numFmtId="1" fontId="31" fillId="2" borderId="1" xfId="0" applyNumberFormat="1" applyFont="1" applyFill="1" applyBorder="1" applyAlignment="1">
      <alignment horizontal="center" vertical="center"/>
    </xf>
    <xf numFmtId="166" fontId="31" fillId="2" borderId="1" xfId="1" applyNumberFormat="1" applyFont="1" applyFill="1" applyBorder="1" applyAlignment="1">
      <alignment horizontal="right" vertical="center"/>
    </xf>
    <xf numFmtId="166" fontId="31" fillId="0" borderId="1" xfId="1" applyNumberFormat="1" applyFont="1" applyFill="1" applyBorder="1" applyAlignment="1">
      <alignment horizontal="right" vertical="center"/>
    </xf>
    <xf numFmtId="166" fontId="31" fillId="0" borderId="1" xfId="1" applyNumberFormat="1" applyFont="1" applyFill="1" applyBorder="1" applyAlignment="1">
      <alignment vertical="center"/>
    </xf>
    <xf numFmtId="166" fontId="31" fillId="2" borderId="1" xfId="1" applyNumberFormat="1" applyFont="1" applyFill="1" applyBorder="1" applyAlignment="1">
      <alignment vertical="center"/>
    </xf>
    <xf numFmtId="1" fontId="31" fillId="2" borderId="1" xfId="0" applyNumberFormat="1" applyFont="1" applyFill="1" applyBorder="1" applyAlignment="1">
      <alignment vertical="center" wrapText="1"/>
    </xf>
    <xf numFmtId="0" fontId="31" fillId="2" borderId="8" xfId="0" applyNumberFormat="1" applyFont="1" applyFill="1" applyBorder="1" applyAlignment="1">
      <alignment vertical="top" wrapText="1"/>
    </xf>
    <xf numFmtId="0" fontId="31" fillId="2" borderId="8" xfId="0" applyNumberFormat="1" applyFont="1" applyFill="1" applyBorder="1" applyAlignment="1">
      <alignment horizontal="center" vertical="center"/>
    </xf>
    <xf numFmtId="0" fontId="31" fillId="2" borderId="1" xfId="0" applyNumberFormat="1" applyFont="1" applyFill="1" applyBorder="1" applyAlignment="1">
      <alignment vertical="center"/>
    </xf>
    <xf numFmtId="0" fontId="31" fillId="2" borderId="1" xfId="0" applyNumberFormat="1" applyFont="1" applyFill="1" applyBorder="1" applyAlignment="1">
      <alignment horizontal="center" vertical="center"/>
    </xf>
    <xf numFmtId="3" fontId="31" fillId="2" borderId="1" xfId="1" applyNumberFormat="1" applyFont="1" applyFill="1" applyBorder="1" applyAlignment="1">
      <alignment horizontal="right" vertical="center"/>
    </xf>
    <xf numFmtId="1" fontId="31" fillId="2" borderId="1" xfId="1" applyNumberFormat="1" applyFont="1" applyFill="1" applyBorder="1" applyAlignment="1">
      <alignment horizontal="right" vertical="center"/>
    </xf>
    <xf numFmtId="3" fontId="31" fillId="0" borderId="1" xfId="1" applyNumberFormat="1" applyFont="1" applyFill="1" applyBorder="1" applyAlignment="1">
      <alignment horizontal="right" vertical="center"/>
    </xf>
    <xf numFmtId="0" fontId="31" fillId="2" borderId="0" xfId="0" applyNumberFormat="1" applyFont="1" applyFill="1"/>
    <xf numFmtId="1" fontId="31" fillId="2" borderId="1" xfId="0" applyNumberFormat="1" applyFont="1" applyFill="1" applyBorder="1" applyAlignment="1">
      <alignment horizontal="left" vertical="center" wrapText="1"/>
    </xf>
    <xf numFmtId="1" fontId="32" fillId="2" borderId="1" xfId="0" applyNumberFormat="1" applyFont="1" applyFill="1" applyBorder="1" applyAlignment="1">
      <alignment vertical="center"/>
    </xf>
    <xf numFmtId="1" fontId="32" fillId="2" borderId="8" xfId="0" applyNumberFormat="1" applyFont="1" applyFill="1" applyBorder="1" applyAlignment="1">
      <alignment vertical="top" wrapText="1"/>
    </xf>
    <xf numFmtId="1" fontId="32" fillId="2" borderId="15" xfId="0" applyNumberFormat="1" applyFont="1" applyFill="1" applyBorder="1" applyAlignment="1">
      <alignment horizontal="center" vertical="center"/>
    </xf>
    <xf numFmtId="1" fontId="31" fillId="2" borderId="8" xfId="0" applyNumberFormat="1" applyFont="1" applyFill="1" applyBorder="1" applyAlignment="1">
      <alignment vertical="center"/>
    </xf>
    <xf numFmtId="1" fontId="31" fillId="2" borderId="10" xfId="0" applyNumberFormat="1" applyFont="1" applyFill="1" applyBorder="1" applyAlignment="1">
      <alignment horizontal="center" vertical="center"/>
    </xf>
    <xf numFmtId="1" fontId="31" fillId="2" borderId="13" xfId="0" applyNumberFormat="1" applyFont="1" applyFill="1" applyBorder="1" applyAlignment="1">
      <alignment horizontal="left" vertical="center"/>
    </xf>
    <xf numFmtId="1" fontId="31" fillId="2" borderId="10" xfId="0" applyNumberFormat="1" applyFont="1" applyFill="1" applyBorder="1" applyAlignment="1">
      <alignment horizontal="left" vertical="center"/>
    </xf>
    <xf numFmtId="166" fontId="31" fillId="2" borderId="7" xfId="1" applyNumberFormat="1" applyFont="1" applyFill="1" applyBorder="1" applyAlignment="1">
      <alignment horizontal="right" vertical="center"/>
    </xf>
    <xf numFmtId="166" fontId="31" fillId="0" borderId="7" xfId="1" applyNumberFormat="1" applyFont="1" applyFill="1" applyBorder="1" applyAlignment="1">
      <alignment horizontal="right" vertical="center"/>
    </xf>
    <xf numFmtId="1" fontId="31" fillId="2" borderId="3" xfId="0" applyNumberFormat="1" applyFont="1" applyFill="1" applyBorder="1" applyAlignment="1">
      <alignment horizontal="center" vertical="center"/>
    </xf>
    <xf numFmtId="1" fontId="31" fillId="2" borderId="1" xfId="0" applyNumberFormat="1" applyFont="1" applyFill="1" applyBorder="1" applyAlignment="1">
      <alignment horizontal="left" vertical="center"/>
    </xf>
    <xf numFmtId="1" fontId="31" fillId="2" borderId="3" xfId="0" applyNumberFormat="1" applyFont="1" applyFill="1" applyBorder="1" applyAlignment="1">
      <alignment vertical="center"/>
    </xf>
    <xf numFmtId="1" fontId="31" fillId="2" borderId="2" xfId="0" applyNumberFormat="1" applyFont="1" applyFill="1" applyBorder="1" applyAlignment="1">
      <alignment vertical="center"/>
    </xf>
    <xf numFmtId="1" fontId="31" fillId="2" borderId="11" xfId="0" applyNumberFormat="1" applyFont="1" applyFill="1" applyBorder="1" applyAlignment="1">
      <alignment vertical="center"/>
    </xf>
    <xf numFmtId="1" fontId="31" fillId="2" borderId="2" xfId="0" applyNumberFormat="1" applyFont="1" applyFill="1" applyBorder="1" applyAlignment="1">
      <alignment vertical="center" wrapText="1"/>
    </xf>
    <xf numFmtId="1" fontId="31" fillId="2" borderId="1" xfId="0" applyNumberFormat="1" applyFont="1" applyFill="1" applyBorder="1"/>
    <xf numFmtId="166" fontId="31" fillId="2" borderId="1" xfId="1" applyNumberFormat="1" applyFont="1" applyFill="1" applyBorder="1" applyAlignment="1">
      <alignment horizontal="center" vertical="center"/>
    </xf>
    <xf numFmtId="43" fontId="31" fillId="2" borderId="1" xfId="1" applyNumberFormat="1" applyFont="1" applyFill="1" applyBorder="1" applyAlignment="1">
      <alignment vertical="center"/>
    </xf>
    <xf numFmtId="2" fontId="31" fillId="0" borderId="1" xfId="1" applyNumberFormat="1" applyFont="1" applyFill="1" applyBorder="1" applyAlignment="1">
      <alignment vertical="center"/>
    </xf>
    <xf numFmtId="43" fontId="31" fillId="0" borderId="1" xfId="1" applyNumberFormat="1" applyFont="1" applyFill="1" applyBorder="1" applyAlignment="1">
      <alignment vertical="center"/>
    </xf>
    <xf numFmtId="1" fontId="31" fillId="2" borderId="0" xfId="0" applyNumberFormat="1" applyFont="1" applyFill="1" applyBorder="1" applyAlignment="1">
      <alignment horizontal="center" vertical="center" wrapText="1"/>
    </xf>
    <xf numFmtId="1" fontId="31" fillId="2" borderId="0" xfId="0" applyNumberFormat="1" applyFont="1" applyFill="1" applyBorder="1" applyAlignment="1">
      <alignment vertical="center"/>
    </xf>
    <xf numFmtId="166" fontId="31" fillId="0" borderId="1" xfId="1" applyNumberFormat="1" applyFont="1" applyFill="1" applyBorder="1" applyAlignment="1">
      <alignment horizontal="center" vertical="center"/>
    </xf>
    <xf numFmtId="1" fontId="31" fillId="2" borderId="0" xfId="0" applyNumberFormat="1" applyFont="1" applyFill="1" applyBorder="1"/>
    <xf numFmtId="1" fontId="31" fillId="2" borderId="0" xfId="0" applyNumberFormat="1" applyFont="1" applyFill="1" applyBorder="1" applyAlignment="1">
      <alignment horizontal="center" vertical="center"/>
    </xf>
    <xf numFmtId="1" fontId="31" fillId="2" borderId="0" xfId="1" applyNumberFormat="1" applyFont="1" applyFill="1" applyBorder="1" applyAlignment="1">
      <alignment horizontal="center" vertical="center"/>
    </xf>
    <xf numFmtId="1" fontId="31" fillId="0" borderId="0" xfId="1" applyNumberFormat="1" applyFont="1" applyFill="1" applyBorder="1" applyAlignment="1">
      <alignment horizontal="center" vertical="center"/>
    </xf>
    <xf numFmtId="1" fontId="31" fillId="0" borderId="0" xfId="0" applyNumberFormat="1" applyFont="1" applyFill="1"/>
    <xf numFmtId="43" fontId="22" fillId="0" borderId="0" xfId="1" applyNumberFormat="1" applyFont="1"/>
    <xf numFmtId="166" fontId="22" fillId="0" borderId="0" xfId="1" applyNumberFormat="1" applyFont="1"/>
    <xf numFmtId="166" fontId="22" fillId="2" borderId="0" xfId="1" applyNumberFormat="1" applyFont="1" applyFill="1"/>
    <xf numFmtId="43" fontId="22" fillId="0" borderId="0" xfId="1" applyFont="1"/>
    <xf numFmtId="43" fontId="32" fillId="0" borderId="0" xfId="1" applyFont="1"/>
    <xf numFmtId="43" fontId="32" fillId="0" borderId="0" xfId="1" applyNumberFormat="1" applyFont="1" applyFill="1"/>
    <xf numFmtId="166" fontId="13" fillId="0" borderId="4" xfId="1" applyNumberFormat="1" applyFont="1" applyFill="1" applyBorder="1" applyAlignment="1">
      <alignment vertical="center"/>
    </xf>
    <xf numFmtId="166" fontId="31" fillId="2" borderId="1" xfId="1" applyNumberFormat="1" applyFont="1" applyFill="1" applyBorder="1" applyAlignment="1">
      <alignment horizontal="center" wrapText="1"/>
    </xf>
    <xf numFmtId="1" fontId="31" fillId="2" borderId="5" xfId="1" applyNumberFormat="1" applyFont="1" applyFill="1" applyBorder="1" applyAlignment="1">
      <alignment horizontal="center"/>
    </xf>
    <xf numFmtId="1" fontId="32" fillId="2" borderId="21" xfId="0" applyNumberFormat="1" applyFont="1" applyFill="1" applyBorder="1" applyAlignment="1">
      <alignment horizontal="center" vertical="center"/>
    </xf>
    <xf numFmtId="1" fontId="32" fillId="2" borderId="16" xfId="0" applyNumberFormat="1" applyFont="1" applyFill="1" applyBorder="1" applyAlignment="1">
      <alignment vertical="center"/>
    </xf>
    <xf numFmtId="1" fontId="32" fillId="2" borderId="18" xfId="0" applyNumberFormat="1" applyFont="1" applyFill="1" applyBorder="1" applyAlignment="1">
      <alignment horizontal="center" vertical="center"/>
    </xf>
    <xf numFmtId="166" fontId="32" fillId="2" borderId="16" xfId="1" applyNumberFormat="1" applyFont="1" applyFill="1" applyBorder="1" applyAlignment="1">
      <alignment horizontal="right" vertical="center"/>
    </xf>
    <xf numFmtId="43" fontId="32" fillId="2" borderId="22" xfId="1" applyFont="1" applyFill="1" applyBorder="1" applyAlignment="1">
      <alignment vertical="center"/>
    </xf>
    <xf numFmtId="2" fontId="32" fillId="2" borderId="22" xfId="1" applyNumberFormat="1" applyFont="1" applyFill="1" applyBorder="1" applyAlignment="1">
      <alignment vertical="center"/>
    </xf>
    <xf numFmtId="166" fontId="32" fillId="2" borderId="20" xfId="1" applyNumberFormat="1" applyFont="1" applyFill="1" applyBorder="1" applyAlignment="1">
      <alignment horizontal="right" vertical="center"/>
    </xf>
    <xf numFmtId="166" fontId="31" fillId="2" borderId="19" xfId="1" applyNumberFormat="1" applyFont="1" applyFill="1" applyBorder="1"/>
    <xf numFmtId="166" fontId="31" fillId="2" borderId="7" xfId="1" applyNumberFormat="1" applyFont="1" applyFill="1" applyBorder="1" applyAlignment="1">
      <alignment vertical="center"/>
    </xf>
    <xf numFmtId="166" fontId="31" fillId="0" borderId="7" xfId="1" applyNumberFormat="1" applyFont="1" applyFill="1" applyBorder="1" applyAlignment="1">
      <alignment vertical="center"/>
    </xf>
    <xf numFmtId="43" fontId="31" fillId="2" borderId="7" xfId="1" applyFont="1" applyFill="1" applyBorder="1" applyAlignment="1">
      <alignment vertical="center"/>
    </xf>
    <xf numFmtId="2" fontId="31" fillId="2" borderId="7" xfId="1" applyNumberFormat="1" applyFont="1" applyFill="1" applyBorder="1" applyAlignment="1">
      <alignment vertical="center"/>
    </xf>
    <xf numFmtId="166" fontId="31" fillId="2" borderId="7" xfId="1" applyNumberFormat="1" applyFont="1" applyFill="1" applyBorder="1"/>
    <xf numFmtId="43" fontId="31" fillId="2" borderId="1" xfId="1" applyFont="1" applyFill="1" applyBorder="1" applyAlignment="1">
      <alignment vertical="center"/>
    </xf>
    <xf numFmtId="2" fontId="31" fillId="2" borderId="1" xfId="1" applyNumberFormat="1" applyFont="1" applyFill="1" applyBorder="1" applyAlignment="1">
      <alignment vertical="center"/>
    </xf>
    <xf numFmtId="0" fontId="31" fillId="2" borderId="1" xfId="0" applyNumberFormat="1" applyFont="1" applyFill="1" applyBorder="1" applyAlignment="1">
      <alignment vertical="center" wrapText="1"/>
    </xf>
    <xf numFmtId="1" fontId="31" fillId="2" borderId="4" xfId="0" applyNumberFormat="1" applyFont="1" applyFill="1" applyBorder="1" applyAlignment="1">
      <alignment vertical="center"/>
    </xf>
    <xf numFmtId="166" fontId="31" fillId="2" borderId="4" xfId="1" applyNumberFormat="1" applyFont="1" applyFill="1" applyBorder="1" applyAlignment="1">
      <alignment horizontal="right" vertical="center"/>
    </xf>
    <xf numFmtId="166" fontId="31" fillId="2" borderId="4" xfId="1" applyNumberFormat="1" applyFont="1" applyFill="1" applyBorder="1" applyAlignment="1">
      <alignment vertical="center"/>
    </xf>
    <xf numFmtId="166" fontId="31" fillId="0" borderId="4" xfId="1" applyNumberFormat="1" applyFont="1" applyFill="1" applyBorder="1" applyAlignment="1">
      <alignment vertical="center"/>
    </xf>
    <xf numFmtId="166" fontId="31" fillId="0" borderId="4" xfId="1" applyNumberFormat="1" applyFont="1" applyFill="1" applyBorder="1" applyAlignment="1">
      <alignment horizontal="right" vertical="center"/>
    </xf>
    <xf numFmtId="43" fontId="31" fillId="2" borderId="4" xfId="1" applyFont="1" applyFill="1" applyBorder="1" applyAlignment="1">
      <alignment vertical="center"/>
    </xf>
    <xf numFmtId="2" fontId="31" fillId="2" borderId="4" xfId="1" applyNumberFormat="1" applyFont="1" applyFill="1" applyBorder="1" applyAlignment="1">
      <alignment vertical="center"/>
    </xf>
    <xf numFmtId="166" fontId="31" fillId="2" borderId="4" xfId="1" applyNumberFormat="1" applyFont="1" applyFill="1" applyBorder="1"/>
    <xf numFmtId="1" fontId="32" fillId="2" borderId="2" xfId="0" applyNumberFormat="1" applyFont="1" applyFill="1" applyBorder="1" applyAlignment="1">
      <alignment vertical="center"/>
    </xf>
    <xf numFmtId="166" fontId="32" fillId="2" borderId="17" xfId="1" applyNumberFormat="1" applyFont="1" applyFill="1" applyBorder="1" applyAlignment="1">
      <alignment vertical="center"/>
    </xf>
    <xf numFmtId="166" fontId="32" fillId="0" borderId="17" xfId="1" applyNumberFormat="1" applyFont="1" applyFill="1" applyBorder="1" applyAlignment="1">
      <alignment vertical="center"/>
    </xf>
    <xf numFmtId="2" fontId="32" fillId="2" borderId="17" xfId="1" applyNumberFormat="1" applyFont="1" applyFill="1" applyBorder="1" applyAlignment="1">
      <alignment vertical="center"/>
    </xf>
    <xf numFmtId="166" fontId="32" fillId="2" borderId="19" xfId="1" applyNumberFormat="1" applyFont="1" applyFill="1" applyBorder="1"/>
    <xf numFmtId="43" fontId="8" fillId="0" borderId="0" xfId="1" applyNumberFormat="1" applyFont="1"/>
    <xf numFmtId="43" fontId="31" fillId="0" borderId="0" xfId="1" applyNumberFormat="1" applyFont="1"/>
    <xf numFmtId="43" fontId="31" fillId="0" borderId="0" xfId="1" applyNumberFormat="1" applyFont="1" applyFill="1"/>
    <xf numFmtId="1" fontId="31" fillId="0" borderId="1" xfId="1" applyNumberFormat="1" applyFont="1" applyFill="1" applyBorder="1" applyAlignment="1">
      <alignment horizontal="right" vertical="center"/>
    </xf>
    <xf numFmtId="166" fontId="31" fillId="0" borderId="1" xfId="1" applyNumberFormat="1" applyFont="1" applyFill="1" applyBorder="1"/>
    <xf numFmtId="166" fontId="31" fillId="0" borderId="4" xfId="1" applyNumberFormat="1" applyFont="1" applyFill="1" applyBorder="1"/>
    <xf numFmtId="1" fontId="32" fillId="2" borderId="0" xfId="0" applyNumberFormat="1" applyFont="1" applyFill="1" applyAlignment="1">
      <alignment horizontal="center" vertical="center" wrapText="1"/>
    </xf>
    <xf numFmtId="1" fontId="31" fillId="2" borderId="7" xfId="1" applyNumberFormat="1" applyFont="1" applyFill="1" applyBorder="1" applyAlignment="1">
      <alignment horizontal="center" vertical="center" wrapText="1"/>
    </xf>
    <xf numFmtId="1" fontId="32" fillId="2" borderId="7" xfId="0" applyNumberFormat="1" applyFont="1" applyFill="1" applyBorder="1" applyAlignment="1">
      <alignment horizontal="center" vertical="center"/>
    </xf>
    <xf numFmtId="1" fontId="31" fillId="0" borderId="1" xfId="1" applyNumberFormat="1" applyFont="1" applyFill="1" applyBorder="1" applyAlignment="1">
      <alignment horizontal="center" vertical="center" wrapText="1"/>
    </xf>
    <xf numFmtId="166" fontId="31" fillId="0" borderId="1" xfId="1" applyNumberFormat="1" applyFont="1" applyFill="1" applyBorder="1" applyAlignment="1">
      <alignment horizontal="center"/>
    </xf>
    <xf numFmtId="0" fontId="2" fillId="0" borderId="8" xfId="0" applyFont="1" applyBorder="1" applyAlignment="1">
      <alignment horizontal="right"/>
    </xf>
    <xf numFmtId="3" fontId="24" fillId="2" borderId="15" xfId="0" applyNumberFormat="1" applyFont="1" applyFill="1" applyBorder="1"/>
    <xf numFmtId="166" fontId="13" fillId="0" borderId="0" xfId="1" applyNumberFormat="1" applyFont="1" applyFill="1"/>
    <xf numFmtId="166" fontId="24" fillId="0" borderId="0" xfId="1" applyNumberFormat="1" applyFont="1" applyFill="1"/>
    <xf numFmtId="166" fontId="30" fillId="0" borderId="0" xfId="1" applyNumberFormat="1" applyFont="1" applyFill="1" applyAlignment="1">
      <alignment horizontal="center"/>
    </xf>
    <xf numFmtId="1" fontId="13" fillId="0" borderId="1" xfId="1" applyNumberFormat="1" applyFont="1" applyFill="1" applyBorder="1" applyAlignment="1">
      <alignment horizontal="center" vertical="top"/>
    </xf>
    <xf numFmtId="166" fontId="30" fillId="0" borderId="1" xfId="1" applyNumberFormat="1" applyFont="1" applyFill="1" applyBorder="1" applyAlignment="1">
      <alignment vertical="center"/>
    </xf>
    <xf numFmtId="3" fontId="13" fillId="0" borderId="1" xfId="1" applyNumberFormat="1" applyFont="1" applyFill="1" applyBorder="1" applyAlignment="1">
      <alignment vertical="center"/>
    </xf>
    <xf numFmtId="166" fontId="34" fillId="0" borderId="0" xfId="1" applyNumberFormat="1" applyFont="1" applyFill="1"/>
    <xf numFmtId="43" fontId="11" fillId="0" borderId="0" xfId="1" applyNumberFormat="1" applyFont="1" applyFill="1"/>
    <xf numFmtId="43" fontId="35" fillId="0" borderId="0" xfId="1" applyNumberFormat="1" applyFont="1" applyFill="1"/>
    <xf numFmtId="166" fontId="35" fillId="0" borderId="0" xfId="1" applyNumberFormat="1" applyFont="1" applyFill="1"/>
    <xf numFmtId="43" fontId="26" fillId="2" borderId="0" xfId="1" applyNumberFormat="1" applyFont="1" applyFill="1" applyAlignment="1">
      <alignment horizontal="left"/>
    </xf>
    <xf numFmtId="43" fontId="3" fillId="0" borderId="2" xfId="1" applyNumberFormat="1" applyFont="1" applyBorder="1" applyAlignment="1">
      <alignment vertical="center" wrapText="1"/>
    </xf>
    <xf numFmtId="43" fontId="3" fillId="0" borderId="3" xfId="1" applyNumberFormat="1" applyFont="1" applyBorder="1" applyAlignment="1">
      <alignment vertical="center" wrapText="1"/>
    </xf>
    <xf numFmtId="43" fontId="3" fillId="2" borderId="2" xfId="1" applyNumberFormat="1" applyFont="1" applyFill="1" applyBorder="1" applyAlignment="1">
      <alignment vertical="center" wrapText="1"/>
    </xf>
    <xf numFmtId="43" fontId="3" fillId="2" borderId="3" xfId="1" applyNumberFormat="1" applyFont="1" applyFill="1" applyBorder="1" applyAlignment="1">
      <alignment vertical="center" wrapText="1"/>
    </xf>
    <xf numFmtId="2" fontId="3" fillId="0" borderId="2" xfId="1" applyNumberFormat="1" applyFont="1" applyBorder="1" applyAlignment="1">
      <alignment vertical="center" wrapText="1"/>
    </xf>
    <xf numFmtId="2" fontId="3" fillId="0" borderId="3" xfId="1" applyNumberFormat="1" applyFont="1" applyBorder="1" applyAlignment="1">
      <alignment vertical="center" wrapText="1"/>
    </xf>
    <xf numFmtId="43" fontId="3" fillId="0" borderId="2" xfId="1" applyNumberFormat="1" applyFont="1" applyBorder="1" applyAlignment="1">
      <alignment vertical="center"/>
    </xf>
    <xf numFmtId="43" fontId="3" fillId="0" borderId="3" xfId="1" applyNumberFormat="1" applyFont="1" applyBorder="1" applyAlignment="1">
      <alignment vertical="center"/>
    </xf>
    <xf numFmtId="166" fontId="3" fillId="0" borderId="4" xfId="1" applyNumberFormat="1" applyFont="1" applyBorder="1" applyAlignment="1">
      <alignment horizontal="center" vertical="center" wrapText="1"/>
    </xf>
    <xf numFmtId="166" fontId="3" fillId="0" borderId="7" xfId="1" applyNumberFormat="1" applyFont="1" applyBorder="1" applyAlignment="1">
      <alignment horizontal="center" vertical="center" wrapText="1"/>
    </xf>
    <xf numFmtId="43" fontId="12" fillId="0" borderId="2" xfId="1" applyNumberFormat="1" applyFont="1" applyBorder="1" applyAlignment="1">
      <alignment horizontal="center" vertical="center"/>
    </xf>
    <xf numFmtId="43" fontId="12" fillId="0" borderId="3" xfId="1" applyNumberFormat="1" applyFont="1" applyBorder="1" applyAlignment="1">
      <alignment horizontal="center" vertical="center"/>
    </xf>
    <xf numFmtId="166" fontId="13" fillId="0" borderId="4" xfId="1" applyNumberFormat="1" applyFont="1" applyFill="1" applyBorder="1" applyAlignment="1">
      <alignment horizontal="center" vertical="center" wrapText="1"/>
    </xf>
    <xf numFmtId="166" fontId="13" fillId="0" borderId="7" xfId="1" applyNumberFormat="1" applyFont="1" applyFill="1" applyBorder="1" applyAlignment="1">
      <alignment horizontal="center" vertical="center" wrapText="1"/>
    </xf>
    <xf numFmtId="43" fontId="3" fillId="0" borderId="1" xfId="1" applyNumberFormat="1" applyFont="1" applyBorder="1" applyAlignment="1">
      <alignment vertical="center" wrapText="1"/>
    </xf>
    <xf numFmtId="43" fontId="3" fillId="0" borderId="2" xfId="1" applyNumberFormat="1" applyFont="1" applyBorder="1" applyAlignment="1">
      <alignment horizontal="left" vertical="center" wrapText="1"/>
    </xf>
    <xf numFmtId="43" fontId="3" fillId="0" borderId="3" xfId="1" applyNumberFormat="1" applyFont="1" applyBorder="1" applyAlignment="1">
      <alignment horizontal="left" vertical="center" wrapText="1"/>
    </xf>
    <xf numFmtId="43" fontId="12" fillId="0" borderId="2" xfId="1" applyNumberFormat="1" applyFont="1" applyBorder="1" applyAlignment="1">
      <alignment vertical="center" wrapText="1"/>
    </xf>
    <xf numFmtId="43" fontId="12" fillId="0" borderId="3" xfId="1" applyNumberFormat="1" applyFont="1" applyBorder="1" applyAlignment="1">
      <alignment vertical="center" wrapText="1"/>
    </xf>
    <xf numFmtId="43" fontId="3" fillId="0" borderId="13" xfId="1" applyNumberFormat="1" applyFont="1" applyBorder="1" applyAlignment="1">
      <alignment vertical="center" wrapText="1"/>
    </xf>
    <xf numFmtId="43" fontId="3" fillId="0" borderId="10" xfId="1" applyNumberFormat="1" applyFont="1" applyBorder="1" applyAlignment="1">
      <alignment vertical="center" wrapText="1"/>
    </xf>
    <xf numFmtId="43" fontId="12" fillId="0" borderId="2" xfId="1" applyNumberFormat="1" applyFont="1" applyBorder="1" applyAlignment="1">
      <alignment horizontal="center" vertical="center" wrapText="1"/>
    </xf>
    <xf numFmtId="43" fontId="12" fillId="0" borderId="3" xfId="1" applyNumberFormat="1" applyFont="1" applyBorder="1" applyAlignment="1">
      <alignment horizontal="center" vertical="center" wrapText="1"/>
    </xf>
    <xf numFmtId="43" fontId="12" fillId="0" borderId="2" xfId="1" applyNumberFormat="1" applyFont="1" applyBorder="1" applyAlignment="1">
      <alignment vertical="center"/>
    </xf>
    <xf numFmtId="43" fontId="12" fillId="0" borderId="3" xfId="1" applyNumberFormat="1" applyFont="1" applyBorder="1" applyAlignment="1">
      <alignment vertical="center"/>
    </xf>
    <xf numFmtId="166" fontId="3" fillId="0" borderId="2" xfId="1" applyNumberFormat="1" applyFont="1" applyBorder="1" applyAlignment="1">
      <alignment horizontal="center" vertical="center"/>
    </xf>
    <xf numFmtId="166" fontId="3" fillId="0" borderId="3" xfId="1" applyNumberFormat="1" applyFont="1" applyBorder="1" applyAlignment="1">
      <alignment horizontal="center" vertical="center"/>
    </xf>
    <xf numFmtId="0" fontId="3" fillId="0" borderId="2" xfId="1" applyNumberFormat="1" applyFont="1" applyBorder="1" applyAlignment="1">
      <alignment horizontal="center"/>
    </xf>
    <xf numFmtId="0" fontId="3" fillId="0" borderId="3" xfId="1" applyNumberFormat="1" applyFont="1" applyBorder="1" applyAlignment="1">
      <alignment horizontal="center"/>
    </xf>
    <xf numFmtId="43" fontId="12" fillId="2" borderId="2" xfId="1" applyNumberFormat="1" applyFont="1" applyFill="1" applyBorder="1" applyAlignment="1">
      <alignment vertical="center" wrapText="1"/>
    </xf>
    <xf numFmtId="43" fontId="12" fillId="2" borderId="3" xfId="1" applyNumberFormat="1" applyFont="1" applyFill="1" applyBorder="1" applyAlignment="1">
      <alignment vertical="center" wrapText="1"/>
    </xf>
    <xf numFmtId="43" fontId="12" fillId="0" borderId="0" xfId="1" applyNumberFormat="1" applyFont="1" applyAlignment="1">
      <alignment horizontal="center"/>
    </xf>
    <xf numFmtId="43" fontId="12" fillId="0" borderId="9" xfId="1" applyNumberFormat="1" applyFont="1" applyBorder="1" applyAlignment="1">
      <alignment horizontal="left"/>
    </xf>
    <xf numFmtId="43" fontId="3" fillId="0" borderId="4" xfId="1" applyNumberFormat="1" applyFont="1" applyBorder="1" applyAlignment="1">
      <alignment horizontal="center"/>
    </xf>
    <xf numFmtId="43" fontId="3" fillId="0" borderId="7" xfId="1" applyNumberFormat="1" applyFont="1" applyBorder="1" applyAlignment="1">
      <alignment horizontal="center"/>
    </xf>
    <xf numFmtId="43" fontId="3" fillId="0" borderId="11" xfId="1" applyNumberFormat="1" applyFont="1" applyBorder="1" applyAlignment="1">
      <alignment horizontal="center"/>
    </xf>
    <xf numFmtId="43" fontId="3" fillId="0" borderId="5" xfId="1" applyNumberFormat="1" applyFont="1" applyBorder="1" applyAlignment="1">
      <alignment horizontal="center"/>
    </xf>
    <xf numFmtId="43" fontId="3" fillId="0" borderId="13" xfId="1" applyNumberFormat="1" applyFont="1" applyBorder="1" applyAlignment="1">
      <alignment horizontal="center"/>
    </xf>
    <xf numFmtId="43" fontId="3" fillId="0" borderId="10" xfId="1" applyNumberFormat="1" applyFont="1" applyBorder="1" applyAlignment="1">
      <alignment horizontal="center"/>
    </xf>
    <xf numFmtId="43" fontId="3" fillId="0" borderId="11" xfId="1" applyNumberFormat="1" applyFont="1" applyBorder="1" applyAlignment="1">
      <alignment horizontal="center" vertical="center" wrapText="1"/>
    </xf>
    <xf numFmtId="43" fontId="3" fillId="0" borderId="5" xfId="1" applyNumberFormat="1" applyFont="1" applyBorder="1" applyAlignment="1">
      <alignment horizontal="center" vertical="center" wrapText="1"/>
    </xf>
    <xf numFmtId="43" fontId="3" fillId="0" borderId="13" xfId="1" applyNumberFormat="1" applyFont="1" applyBorder="1" applyAlignment="1">
      <alignment horizontal="center" vertical="center" wrapText="1"/>
    </xf>
    <xf numFmtId="43" fontId="3" fillId="0" borderId="10" xfId="1" applyNumberFormat="1" applyFont="1" applyBorder="1" applyAlignment="1">
      <alignment horizontal="center" vertical="center" wrapText="1"/>
    </xf>
    <xf numFmtId="166" fontId="3" fillId="0" borderId="4" xfId="1" applyNumberFormat="1" applyFont="1" applyBorder="1" applyAlignment="1">
      <alignment horizontal="left" vertical="center" wrapText="1"/>
    </xf>
    <xf numFmtId="166" fontId="3" fillId="0" borderId="7" xfId="1" applyNumberFormat="1" applyFont="1" applyBorder="1" applyAlignment="1">
      <alignment horizontal="left" vertical="center" wrapText="1"/>
    </xf>
    <xf numFmtId="166" fontId="3" fillId="2" borderId="4" xfId="1" applyNumberFormat="1" applyFont="1" applyFill="1" applyBorder="1" applyAlignment="1">
      <alignment horizontal="center" vertical="center" wrapText="1"/>
    </xf>
    <xf numFmtId="166" fontId="3" fillId="2" borderId="7" xfId="1" applyNumberFormat="1" applyFont="1" applyFill="1" applyBorder="1" applyAlignment="1">
      <alignment horizontal="center" vertical="center" wrapText="1"/>
    </xf>
    <xf numFmtId="43" fontId="3" fillId="0" borderId="2" xfId="1" applyFont="1" applyBorder="1" applyAlignment="1">
      <alignment horizontal="center" vertical="center" wrapText="1"/>
    </xf>
    <xf numFmtId="43" fontId="3" fillId="0" borderId="3" xfId="1" applyFont="1" applyBorder="1" applyAlignment="1">
      <alignment horizontal="center" vertical="center" wrapText="1"/>
    </xf>
    <xf numFmtId="43" fontId="12" fillId="0" borderId="9" xfId="1" applyFont="1" applyBorder="1" applyAlignment="1">
      <alignment horizontal="right" wrapText="1"/>
    </xf>
    <xf numFmtId="43" fontId="12" fillId="2" borderId="2" xfId="1" applyNumberFormat="1" applyFont="1" applyFill="1" applyBorder="1" applyAlignment="1">
      <alignment horizontal="center" vertical="center"/>
    </xf>
    <xf numFmtId="43" fontId="12" fillId="2" borderId="3" xfId="1" applyNumberFormat="1" applyFont="1" applyFill="1" applyBorder="1" applyAlignment="1">
      <alignment horizontal="center" vertical="center"/>
    </xf>
    <xf numFmtId="1" fontId="32" fillId="2" borderId="0" xfId="0" applyNumberFormat="1" applyFont="1" applyFill="1" applyAlignment="1">
      <alignment horizontal="center" vertical="center" wrapText="1"/>
    </xf>
    <xf numFmtId="1" fontId="31" fillId="2" borderId="1" xfId="0" applyNumberFormat="1" applyFont="1" applyFill="1" applyBorder="1" applyAlignment="1">
      <alignment horizontal="center" vertical="center" wrapText="1"/>
    </xf>
    <xf numFmtId="1" fontId="31" fillId="2" borderId="4" xfId="0" applyNumberFormat="1" applyFont="1" applyFill="1" applyBorder="1" applyAlignment="1">
      <alignment horizontal="center" vertical="center" wrapText="1"/>
    </xf>
    <xf numFmtId="1" fontId="31" fillId="2" borderId="2" xfId="0" applyNumberFormat="1" applyFont="1" applyFill="1" applyBorder="1" applyAlignment="1">
      <alignment horizontal="left" vertical="center" wrapText="1"/>
    </xf>
    <xf numFmtId="1" fontId="31" fillId="2" borderId="3" xfId="0" applyNumberFormat="1" applyFont="1" applyFill="1" applyBorder="1" applyAlignment="1">
      <alignment horizontal="left" vertical="center" wrapText="1"/>
    </xf>
    <xf numFmtId="1" fontId="31" fillId="2" borderId="2" xfId="1" applyNumberFormat="1" applyFont="1" applyFill="1" applyBorder="1" applyAlignment="1">
      <alignment horizontal="center" vertical="center" wrapText="1"/>
    </xf>
    <xf numFmtId="1" fontId="31" fillId="2" borderId="6" xfId="1" applyNumberFormat="1" applyFont="1" applyFill="1" applyBorder="1" applyAlignment="1">
      <alignment horizontal="center" vertical="center" wrapText="1"/>
    </xf>
    <xf numFmtId="1" fontId="31" fillId="2" borderId="3" xfId="1" applyNumberFormat="1" applyFont="1" applyFill="1" applyBorder="1" applyAlignment="1">
      <alignment horizontal="center" vertical="center" wrapText="1"/>
    </xf>
    <xf numFmtId="1" fontId="31" fillId="2" borderId="4" xfId="1" applyNumberFormat="1" applyFont="1" applyFill="1" applyBorder="1" applyAlignment="1">
      <alignment horizontal="center" vertical="center" wrapText="1"/>
    </xf>
    <xf numFmtId="1" fontId="31" fillId="2" borderId="7" xfId="1" applyNumberFormat="1" applyFont="1" applyFill="1" applyBorder="1" applyAlignment="1">
      <alignment horizontal="center" vertical="center" wrapText="1"/>
    </xf>
    <xf numFmtId="1" fontId="32" fillId="2" borderId="4" xfId="0" applyNumberFormat="1" applyFont="1" applyFill="1" applyBorder="1" applyAlignment="1">
      <alignment horizontal="center" vertical="center"/>
    </xf>
    <xf numFmtId="1" fontId="32" fillId="2" borderId="8" xfId="0" applyNumberFormat="1" applyFont="1" applyFill="1" applyBorder="1" applyAlignment="1">
      <alignment horizontal="center" vertical="center"/>
    </xf>
    <xf numFmtId="1" fontId="32" fillId="2" borderId="7" xfId="0" applyNumberFormat="1" applyFont="1" applyFill="1" applyBorder="1" applyAlignment="1">
      <alignment horizontal="center" vertical="center"/>
    </xf>
    <xf numFmtId="1" fontId="31" fillId="2" borderId="8" xfId="0" applyNumberFormat="1" applyFont="1" applyFill="1" applyBorder="1" applyAlignment="1">
      <alignment horizontal="center" vertical="center" wrapText="1"/>
    </xf>
    <xf numFmtId="1" fontId="31" fillId="2" borderId="7" xfId="0" applyNumberFormat="1" applyFont="1" applyFill="1" applyBorder="1" applyAlignment="1">
      <alignment horizontal="center" vertical="center" wrapText="1"/>
    </xf>
    <xf numFmtId="1" fontId="31" fillId="2" borderId="12" xfId="1" applyNumberFormat="1" applyFont="1" applyFill="1" applyBorder="1" applyAlignment="1">
      <alignment horizontal="center" vertical="center" wrapText="1"/>
    </xf>
    <xf numFmtId="1" fontId="31" fillId="2" borderId="5" xfId="1" applyNumberFormat="1" applyFont="1" applyFill="1" applyBorder="1" applyAlignment="1">
      <alignment horizontal="center" vertical="center" wrapText="1"/>
    </xf>
    <xf numFmtId="43" fontId="31" fillId="2" borderId="4" xfId="1" applyFont="1" applyFill="1" applyBorder="1" applyAlignment="1">
      <alignment horizontal="center" vertical="center" wrapText="1"/>
    </xf>
    <xf numFmtId="43" fontId="31" fillId="2" borderId="7" xfId="1" applyFont="1" applyFill="1" applyBorder="1" applyAlignment="1">
      <alignment horizontal="center" vertical="center" wrapText="1"/>
    </xf>
    <xf numFmtId="1" fontId="31" fillId="0" borderId="11" xfId="1" applyNumberFormat="1" applyFont="1" applyFill="1" applyBorder="1" applyAlignment="1">
      <alignment horizontal="center" vertical="center" wrapText="1"/>
    </xf>
    <xf numFmtId="1" fontId="31" fillId="0" borderId="13" xfId="1" applyNumberFormat="1" applyFont="1" applyFill="1" applyBorder="1" applyAlignment="1">
      <alignment horizontal="center" vertical="center" wrapText="1"/>
    </xf>
    <xf numFmtId="1" fontId="31" fillId="0" borderId="1" xfId="1"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2" xfId="0" applyFont="1" applyBorder="1" applyAlignment="1">
      <alignment vertical="center"/>
    </xf>
    <xf numFmtId="0" fontId="7" fillId="0" borderId="6" xfId="0" applyFont="1" applyBorder="1" applyAlignment="1">
      <alignment vertical="center"/>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xf>
    <xf numFmtId="0" fontId="2" fillId="0" borderId="6"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9" fillId="0" borderId="0" xfId="0" applyFont="1" applyAlignment="1">
      <alignment horizontal="center"/>
    </xf>
    <xf numFmtId="0" fontId="4" fillId="0" borderId="0" xfId="0" applyFont="1" applyAlignment="1">
      <alignment horizontal="left"/>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xf>
    <xf numFmtId="0" fontId="5" fillId="0" borderId="0" xfId="0" applyFont="1" applyAlignment="1">
      <alignment horizontal="center" wrapText="1"/>
    </xf>
    <xf numFmtId="0" fontId="7" fillId="0" borderId="1" xfId="0" applyFont="1" applyBorder="1" applyAlignment="1">
      <alignment horizontal="center" vertical="center" wrapText="1"/>
    </xf>
    <xf numFmtId="0" fontId="2" fillId="0" borderId="8" xfId="0" applyFont="1" applyBorder="1" applyAlignment="1">
      <alignment horizontal="center" vertical="center" wrapText="1"/>
    </xf>
    <xf numFmtId="0" fontId="7" fillId="0" borderId="1" xfId="0" applyFont="1" applyBorder="1" applyAlignment="1">
      <alignment horizontal="center"/>
    </xf>
    <xf numFmtId="0" fontId="7" fillId="0" borderId="2" xfId="0" applyFont="1" applyBorder="1" applyAlignment="1">
      <alignment horizontal="center" wrapText="1"/>
    </xf>
    <xf numFmtId="0" fontId="7" fillId="0" borderId="3" xfId="0" applyFont="1" applyBorder="1" applyAlignment="1">
      <alignment horizontal="center" wrapText="1"/>
    </xf>
  </cellXfs>
  <cellStyles count="7">
    <cellStyle name="Comma" xfId="1" builtinId="3"/>
    <cellStyle name="Comma 2" xfId="3" xr:uid="{6508C2B4-8B75-44C7-AC11-20F79AAF38CC}"/>
    <cellStyle name="Normal" xfId="0" builtinId="0"/>
    <cellStyle name="Normal 2" xfId="4" xr:uid="{18F63857-34F1-410A-860A-B3CADAF1CC14}"/>
    <cellStyle name="Normal 3" xfId="5" xr:uid="{033718E3-ABCF-4B88-B697-2F36CA986025}"/>
    <cellStyle name="Normal 4" xfId="6" xr:uid="{4B861FC0-80AE-4319-8182-10B474F917BD}"/>
    <cellStyle name="Virgulă 2" xfId="2" xr:uid="{00000000-0005-0000-0000-00002F000000}"/>
  </cellStyles>
  <dxfs count="0"/>
  <tableStyles count="0" defaultTableStyle="TableStyleMedium2" defaultPivotStyle="PivotStyleLight16"/>
  <colors>
    <mruColors>
      <color rgb="FFFFCCCC"/>
      <color rgb="FFFFFF99"/>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0</xdr:row>
          <xdr:rowOff>0</xdr:rowOff>
        </xdr:from>
        <xdr:to>
          <xdr:col>22</xdr:col>
          <xdr:colOff>161925</xdr:colOff>
          <xdr:row>57</xdr:row>
          <xdr:rowOff>219075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586"/>
  <sheetViews>
    <sheetView tabSelected="1" topLeftCell="B68" zoomScale="130" zoomScaleNormal="130" workbookViewId="0">
      <selection activeCell="R13" sqref="R13"/>
    </sheetView>
  </sheetViews>
  <sheetFormatPr defaultRowHeight="12" x14ac:dyDescent="0.2"/>
  <cols>
    <col min="1" max="1" width="1.42578125" style="43" hidden="1" customWidth="1"/>
    <col min="2" max="2" width="0.28515625" style="43" customWidth="1"/>
    <col min="3" max="3" width="3.7109375" style="47" customWidth="1"/>
    <col min="4" max="4" width="2" style="43" customWidth="1"/>
    <col min="5" max="5" width="3.42578125" style="43" customWidth="1"/>
    <col min="6" max="6" width="37.42578125" style="43" customWidth="1"/>
    <col min="7" max="7" width="4.42578125" style="237" customWidth="1"/>
    <col min="8" max="8" width="7.5703125" style="65" customWidth="1"/>
    <col min="9" max="9" width="7.5703125" style="388" customWidth="1"/>
    <col min="10" max="10" width="8" style="76" customWidth="1"/>
    <col min="11" max="11" width="7.5703125" style="47" customWidth="1"/>
    <col min="12" max="12" width="7.7109375" style="47" customWidth="1"/>
    <col min="13" max="13" width="6.5703125" style="76" customWidth="1"/>
    <col min="14" max="14" width="7.140625" style="76" customWidth="1"/>
    <col min="15" max="16384" width="9.140625" style="43"/>
  </cols>
  <sheetData>
    <row r="1" spans="1:14" x14ac:dyDescent="0.2">
      <c r="A1" s="40"/>
      <c r="B1" s="40"/>
      <c r="C1" s="41"/>
      <c r="D1" s="40"/>
      <c r="E1" s="40"/>
      <c r="F1" s="40"/>
      <c r="G1" s="228"/>
      <c r="H1" s="42"/>
      <c r="I1" s="379"/>
      <c r="J1" s="72"/>
      <c r="K1" s="41"/>
      <c r="L1" s="41"/>
      <c r="M1" s="72"/>
      <c r="N1" s="72"/>
    </row>
    <row r="2" spans="1:14" ht="12.75" x14ac:dyDescent="0.2">
      <c r="A2" s="40"/>
      <c r="B2" s="39"/>
      <c r="C2" s="39" t="s">
        <v>366</v>
      </c>
      <c r="D2" s="39"/>
      <c r="E2" s="39"/>
      <c r="F2" s="40"/>
      <c r="G2" s="228"/>
      <c r="H2" s="161" t="s">
        <v>396</v>
      </c>
      <c r="I2" s="380"/>
      <c r="J2" s="162"/>
      <c r="K2" s="163"/>
      <c r="L2" s="164"/>
      <c r="M2" s="165"/>
    </row>
    <row r="3" spans="1:14" ht="12.75" x14ac:dyDescent="0.2">
      <c r="A3" s="40"/>
      <c r="B3" s="39" t="s">
        <v>367</v>
      </c>
      <c r="C3" s="39"/>
      <c r="D3" s="39"/>
      <c r="E3" s="39"/>
      <c r="F3" s="40"/>
      <c r="G3" s="228"/>
      <c r="H3" s="42"/>
      <c r="I3" s="379"/>
      <c r="J3" s="72"/>
      <c r="K3" s="41"/>
      <c r="L3" s="41"/>
      <c r="M3" s="72"/>
      <c r="N3" s="72"/>
    </row>
    <row r="4" spans="1:14" ht="12.75" x14ac:dyDescent="0.2">
      <c r="A4" s="40"/>
      <c r="B4" s="39"/>
      <c r="C4" s="39" t="s">
        <v>272</v>
      </c>
      <c r="D4" s="39"/>
      <c r="E4" s="39"/>
      <c r="F4" s="40"/>
      <c r="G4" s="228"/>
      <c r="H4" s="42"/>
      <c r="I4" s="379"/>
      <c r="J4" s="72"/>
      <c r="K4" s="41"/>
      <c r="L4" s="41"/>
      <c r="M4" s="72"/>
      <c r="N4" s="72"/>
    </row>
    <row r="5" spans="1:14" x14ac:dyDescent="0.2">
      <c r="A5" s="40"/>
      <c r="B5" s="44"/>
      <c r="C5" s="46"/>
      <c r="D5" s="44"/>
      <c r="E5" s="44"/>
      <c r="F5" s="40"/>
      <c r="G5" s="228"/>
      <c r="H5" s="42"/>
      <c r="I5" s="379"/>
      <c r="J5" s="72"/>
      <c r="K5" s="389"/>
      <c r="L5" s="389"/>
      <c r="M5" s="389"/>
      <c r="N5" s="389"/>
    </row>
    <row r="6" spans="1:14" x14ac:dyDescent="0.2">
      <c r="A6" s="40"/>
      <c r="B6" s="44"/>
      <c r="C6" s="46"/>
      <c r="D6" s="44"/>
      <c r="E6" s="44"/>
      <c r="F6" s="40"/>
      <c r="G6" s="228"/>
      <c r="H6" s="42"/>
      <c r="I6" s="379"/>
      <c r="J6" s="72"/>
      <c r="K6" s="41"/>
      <c r="L6" s="41"/>
      <c r="M6" s="77"/>
      <c r="N6" s="77"/>
    </row>
    <row r="7" spans="1:14" x14ac:dyDescent="0.2">
      <c r="A7" s="40"/>
      <c r="B7" s="421" t="s">
        <v>422</v>
      </c>
      <c r="C7" s="421"/>
      <c r="D7" s="421"/>
      <c r="E7" s="421"/>
      <c r="F7" s="421"/>
      <c r="G7" s="421"/>
      <c r="H7" s="421"/>
      <c r="I7" s="421"/>
      <c r="J7" s="421"/>
      <c r="K7" s="421"/>
      <c r="L7" s="421"/>
      <c r="M7" s="421"/>
      <c r="N7" s="421"/>
    </row>
    <row r="8" spans="1:14" x14ac:dyDescent="0.2">
      <c r="A8" s="40"/>
      <c r="B8" s="421" t="s">
        <v>378</v>
      </c>
      <c r="C8" s="421"/>
      <c r="D8" s="421"/>
      <c r="E8" s="421"/>
      <c r="F8" s="421"/>
      <c r="G8" s="421"/>
      <c r="H8" s="421"/>
      <c r="I8" s="421"/>
      <c r="J8" s="421"/>
      <c r="K8" s="421"/>
      <c r="L8" s="421"/>
      <c r="M8" s="421"/>
      <c r="N8" s="421"/>
    </row>
    <row r="9" spans="1:14" ht="22.5" customHeight="1" x14ac:dyDescent="0.2">
      <c r="A9" s="40"/>
      <c r="B9" s="422"/>
      <c r="C9" s="422"/>
      <c r="D9" s="422"/>
      <c r="E9" s="422"/>
      <c r="F9" s="422"/>
      <c r="G9" s="229"/>
      <c r="H9" s="50"/>
      <c r="I9" s="381"/>
      <c r="J9" s="74"/>
      <c r="K9" s="49"/>
      <c r="L9" s="49"/>
      <c r="M9" s="439" t="s">
        <v>57</v>
      </c>
      <c r="N9" s="439"/>
    </row>
    <row r="10" spans="1:14" ht="15.6" customHeight="1" x14ac:dyDescent="0.2">
      <c r="A10" s="40"/>
      <c r="B10" s="423"/>
      <c r="C10" s="425"/>
      <c r="D10" s="426"/>
      <c r="E10" s="429" t="s">
        <v>19</v>
      </c>
      <c r="F10" s="430"/>
      <c r="G10" s="433" t="s">
        <v>197</v>
      </c>
      <c r="H10" s="435" t="s">
        <v>423</v>
      </c>
      <c r="I10" s="402" t="s">
        <v>420</v>
      </c>
      <c r="J10" s="75" t="s">
        <v>20</v>
      </c>
      <c r="K10" s="398" t="s">
        <v>373</v>
      </c>
      <c r="L10" s="398" t="s">
        <v>374</v>
      </c>
      <c r="M10" s="437" t="s">
        <v>20</v>
      </c>
      <c r="N10" s="438"/>
    </row>
    <row r="11" spans="1:14" ht="38.450000000000003" customHeight="1" x14ac:dyDescent="0.2">
      <c r="A11" s="40"/>
      <c r="B11" s="424"/>
      <c r="C11" s="427"/>
      <c r="D11" s="428"/>
      <c r="E11" s="431"/>
      <c r="F11" s="432"/>
      <c r="G11" s="434"/>
      <c r="H11" s="436"/>
      <c r="I11" s="403"/>
      <c r="J11" s="75" t="s">
        <v>419</v>
      </c>
      <c r="K11" s="399"/>
      <c r="L11" s="399"/>
      <c r="M11" s="75" t="s">
        <v>21</v>
      </c>
      <c r="N11" s="75" t="s">
        <v>22</v>
      </c>
    </row>
    <row r="12" spans="1:14" x14ac:dyDescent="0.2">
      <c r="A12" s="40"/>
      <c r="B12" s="216">
        <v>0</v>
      </c>
      <c r="C12" s="415">
        <f>B12+1</f>
        <v>1</v>
      </c>
      <c r="D12" s="416"/>
      <c r="E12" s="417">
        <v>2</v>
      </c>
      <c r="F12" s="418"/>
      <c r="G12" s="230">
        <v>3</v>
      </c>
      <c r="H12" s="78">
        <v>4</v>
      </c>
      <c r="I12" s="382">
        <v>5</v>
      </c>
      <c r="J12" s="79">
        <v>6</v>
      </c>
      <c r="K12" s="79">
        <v>7</v>
      </c>
      <c r="L12" s="79">
        <f t="shared" ref="L12" si="0">K12+1</f>
        <v>8</v>
      </c>
      <c r="M12" s="79">
        <v>9</v>
      </c>
      <c r="N12" s="79">
        <v>10</v>
      </c>
    </row>
    <row r="13" spans="1:14" ht="12" customHeight="1" x14ac:dyDescent="0.2">
      <c r="A13" s="40"/>
      <c r="B13" s="440" t="s">
        <v>13</v>
      </c>
      <c r="C13" s="441"/>
      <c r="D13" s="52"/>
      <c r="E13" s="419" t="s">
        <v>320</v>
      </c>
      <c r="F13" s="420"/>
      <c r="G13" s="225">
        <v>1</v>
      </c>
      <c r="H13" s="54">
        <f>H14+H20</f>
        <v>104100</v>
      </c>
      <c r="I13" s="383">
        <f>I14+I20</f>
        <v>133000</v>
      </c>
      <c r="J13" s="67">
        <f>(I13/H13)*100</f>
        <v>127.76176753121997</v>
      </c>
      <c r="K13" s="54">
        <f>K14+K20</f>
        <v>119700</v>
      </c>
      <c r="L13" s="54">
        <f>L14+L20</f>
        <v>107730</v>
      </c>
      <c r="M13" s="67">
        <f>K13/I13*100</f>
        <v>90</v>
      </c>
      <c r="N13" s="67">
        <f t="shared" ref="N13:N76" si="1">L13/K13*100</f>
        <v>90</v>
      </c>
    </row>
    <row r="14" spans="1:14" ht="12" customHeight="1" x14ac:dyDescent="0.2">
      <c r="A14" s="40"/>
      <c r="B14" s="216"/>
      <c r="C14" s="220">
        <v>1</v>
      </c>
      <c r="D14" s="216"/>
      <c r="E14" s="390" t="s">
        <v>216</v>
      </c>
      <c r="F14" s="391"/>
      <c r="G14" s="226">
        <f>G13+1</f>
        <v>2</v>
      </c>
      <c r="H14" s="53">
        <f>'anexa 2 '!I13</f>
        <v>104100</v>
      </c>
      <c r="I14" s="217">
        <f>'anexa 2 '!L13</f>
        <v>133000</v>
      </c>
      <c r="J14" s="68">
        <f t="shared" ref="J14:J76" si="2">(I14/H14)*100</f>
        <v>127.76176753121997</v>
      </c>
      <c r="K14" s="53">
        <f>ROUND(I14*90%,0)</f>
        <v>119700</v>
      </c>
      <c r="L14" s="53">
        <f t="shared" ref="L14:L34" si="3">ROUND(K14*90%,0)</f>
        <v>107730</v>
      </c>
      <c r="M14" s="68">
        <f t="shared" ref="M14:M16" si="4">K14/I14*100</f>
        <v>90</v>
      </c>
      <c r="N14" s="70">
        <f t="shared" si="1"/>
        <v>90</v>
      </c>
    </row>
    <row r="15" spans="1:14" x14ac:dyDescent="0.2">
      <c r="A15" s="40"/>
      <c r="B15" s="216"/>
      <c r="C15" s="55"/>
      <c r="D15" s="213"/>
      <c r="E15" s="211" t="s">
        <v>33</v>
      </c>
      <c r="F15" s="212" t="s">
        <v>196</v>
      </c>
      <c r="G15" s="240">
        <f>G14+1</f>
        <v>3</v>
      </c>
      <c r="H15" s="53">
        <f>'anexa 2 '!I22</f>
        <v>46000</v>
      </c>
      <c r="I15" s="217">
        <f>'anexa 2 '!L22</f>
        <v>46000</v>
      </c>
      <c r="J15" s="68">
        <f t="shared" si="2"/>
        <v>100</v>
      </c>
      <c r="K15" s="53">
        <f>ROUND(I15*90%,0)</f>
        <v>41400</v>
      </c>
      <c r="L15" s="53">
        <f t="shared" si="3"/>
        <v>37260</v>
      </c>
      <c r="M15" s="68">
        <f t="shared" si="4"/>
        <v>90</v>
      </c>
      <c r="N15" s="70">
        <f t="shared" si="1"/>
        <v>90</v>
      </c>
    </row>
    <row r="16" spans="1:14" x14ac:dyDescent="0.2">
      <c r="A16" s="40"/>
      <c r="B16" s="216"/>
      <c r="C16" s="55"/>
      <c r="D16" s="213"/>
      <c r="E16" s="211" t="s">
        <v>340</v>
      </c>
      <c r="F16" s="212" t="s">
        <v>339</v>
      </c>
      <c r="G16" s="56" t="s">
        <v>424</v>
      </c>
      <c r="H16" s="53">
        <f>'anexa 2 '!I23</f>
        <v>4000</v>
      </c>
      <c r="I16" s="217">
        <f>'anexa 2 '!L23</f>
        <v>28000</v>
      </c>
      <c r="J16" s="68">
        <f t="shared" si="2"/>
        <v>700</v>
      </c>
      <c r="K16" s="53">
        <f>ROUND(I16*90%,0)</f>
        <v>25200</v>
      </c>
      <c r="L16" s="53">
        <f t="shared" si="3"/>
        <v>22680</v>
      </c>
      <c r="M16" s="68">
        <f t="shared" si="4"/>
        <v>90</v>
      </c>
      <c r="N16" s="70">
        <f t="shared" si="1"/>
        <v>90</v>
      </c>
    </row>
    <row r="17" spans="1:15" x14ac:dyDescent="0.2">
      <c r="A17" s="40"/>
      <c r="B17" s="216"/>
      <c r="C17" s="55"/>
      <c r="D17" s="213"/>
      <c r="E17" s="211" t="s">
        <v>198</v>
      </c>
      <c r="F17" s="212" t="s">
        <v>188</v>
      </c>
      <c r="G17" s="226">
        <f>G15+1</f>
        <v>4</v>
      </c>
      <c r="H17" s="53">
        <v>0</v>
      </c>
      <c r="I17" s="217">
        <v>0</v>
      </c>
      <c r="J17" s="68">
        <v>0</v>
      </c>
      <c r="K17" s="68">
        <v>0</v>
      </c>
      <c r="L17" s="68">
        <v>0</v>
      </c>
      <c r="M17" s="68">
        <v>0</v>
      </c>
      <c r="N17" s="68">
        <v>0</v>
      </c>
    </row>
    <row r="18" spans="1:15" ht="15.75" customHeight="1" x14ac:dyDescent="0.2">
      <c r="A18" s="40"/>
      <c r="B18" s="216"/>
      <c r="C18" s="55"/>
      <c r="D18" s="216"/>
      <c r="E18" s="224" t="s">
        <v>345</v>
      </c>
      <c r="F18" s="219"/>
      <c r="G18" s="238" t="s">
        <v>346</v>
      </c>
      <c r="H18" s="53">
        <f>'anexa 2 '!I26</f>
        <v>180</v>
      </c>
      <c r="I18" s="217">
        <f>'anexa 2 '!L26</f>
        <v>180</v>
      </c>
      <c r="J18" s="68">
        <f t="shared" si="2"/>
        <v>100</v>
      </c>
      <c r="K18" s="53">
        <f>ROUND(I18*90%,0)</f>
        <v>162</v>
      </c>
      <c r="L18" s="53">
        <f t="shared" si="3"/>
        <v>146</v>
      </c>
      <c r="M18" s="70">
        <f>K18/I18*100</f>
        <v>90</v>
      </c>
      <c r="N18" s="70">
        <f t="shared" si="1"/>
        <v>90.123456790123456</v>
      </c>
    </row>
    <row r="19" spans="1:15" x14ac:dyDescent="0.2">
      <c r="A19" s="40"/>
      <c r="B19" s="216"/>
      <c r="C19" s="55"/>
      <c r="D19" s="216"/>
      <c r="E19" s="221" t="s">
        <v>341</v>
      </c>
      <c r="F19" s="216"/>
      <c r="G19" s="56" t="s">
        <v>347</v>
      </c>
      <c r="H19" s="222">
        <f>'anexa 2 '!I27</f>
        <v>-3503</v>
      </c>
      <c r="I19" s="384">
        <f>'anexa 2 '!L27</f>
        <v>-3503</v>
      </c>
      <c r="J19" s="68">
        <f t="shared" si="2"/>
        <v>100</v>
      </c>
      <c r="K19" s="157">
        <f>ROUND(H19*90%,0)</f>
        <v>-3153</v>
      </c>
      <c r="L19" s="157">
        <f t="shared" si="3"/>
        <v>-2838</v>
      </c>
      <c r="M19" s="70">
        <f>K19/I19*100</f>
        <v>90.00856408792464</v>
      </c>
      <c r="N19" s="70">
        <f t="shared" si="1"/>
        <v>90.009514747859185</v>
      </c>
    </row>
    <row r="20" spans="1:15" ht="12" customHeight="1" x14ac:dyDescent="0.2">
      <c r="A20" s="40"/>
      <c r="B20" s="216"/>
      <c r="C20" s="220">
        <f>C14+1</f>
        <v>2</v>
      </c>
      <c r="D20" s="216"/>
      <c r="E20" s="409" t="s">
        <v>0</v>
      </c>
      <c r="F20" s="410"/>
      <c r="G20" s="223">
        <v>5</v>
      </c>
      <c r="H20" s="53">
        <f>'anexa 2 '!I38</f>
        <v>0</v>
      </c>
      <c r="I20" s="217">
        <f>'anexa 2 '!J38</f>
        <v>0</v>
      </c>
      <c r="J20" s="68">
        <v>0</v>
      </c>
      <c r="K20" s="53">
        <f>ROUND(H20*90%,0)</f>
        <v>0</v>
      </c>
      <c r="L20" s="53">
        <f t="shared" si="3"/>
        <v>0</v>
      </c>
      <c r="M20" s="53">
        <f t="shared" ref="M20" si="5">ROUND(L20*90%,0)</f>
        <v>0</v>
      </c>
      <c r="N20" s="53">
        <f t="shared" ref="N20" si="6">ROUND(M20*90%,0)</f>
        <v>0</v>
      </c>
    </row>
    <row r="21" spans="1:15" s="58" customFormat="1" ht="12" customHeight="1" x14ac:dyDescent="0.2">
      <c r="A21" s="44"/>
      <c r="B21" s="400" t="s">
        <v>14</v>
      </c>
      <c r="C21" s="401"/>
      <c r="D21" s="57"/>
      <c r="E21" s="407" t="s">
        <v>348</v>
      </c>
      <c r="F21" s="408"/>
      <c r="G21" s="231">
        <v>6</v>
      </c>
      <c r="H21" s="54">
        <f>H22+H34</f>
        <v>104000</v>
      </c>
      <c r="I21" s="383">
        <f>I22+I34</f>
        <v>132800</v>
      </c>
      <c r="J21" s="67">
        <f t="shared" si="2"/>
        <v>127.69230769230768</v>
      </c>
      <c r="K21" s="54">
        <f>K22+K34</f>
        <v>119520</v>
      </c>
      <c r="L21" s="54">
        <f>L22+L34</f>
        <v>107568</v>
      </c>
      <c r="M21" s="71">
        <f>K21/I21*100</f>
        <v>90</v>
      </c>
      <c r="N21" s="71">
        <f t="shared" si="1"/>
        <v>90</v>
      </c>
      <c r="O21" s="43"/>
    </row>
    <row r="22" spans="1:15" ht="12" customHeight="1" x14ac:dyDescent="0.2">
      <c r="A22" s="40"/>
      <c r="B22" s="216"/>
      <c r="C22" s="220">
        <v>1</v>
      </c>
      <c r="D22" s="216"/>
      <c r="E22" s="390" t="s">
        <v>158</v>
      </c>
      <c r="F22" s="391"/>
      <c r="G22" s="226">
        <f t="shared" ref="G22:G76" si="7">G21+1</f>
        <v>7</v>
      </c>
      <c r="H22" s="53">
        <f>H23+H24+H25+H33</f>
        <v>103749</v>
      </c>
      <c r="I22" s="217">
        <f>I23+I24+I25+I33</f>
        <v>132549</v>
      </c>
      <c r="J22" s="68">
        <f t="shared" si="2"/>
        <v>127.75930370413209</v>
      </c>
      <c r="K22" s="53">
        <f t="shared" ref="K22:L22" si="8">K23+K24+K25+K33</f>
        <v>119294</v>
      </c>
      <c r="L22" s="53">
        <f t="shared" si="8"/>
        <v>107365</v>
      </c>
      <c r="M22" s="70">
        <f t="shared" ref="M22:M28" si="9">K22/I22*100</f>
        <v>89.999924556201861</v>
      </c>
      <c r="N22" s="70">
        <f t="shared" si="1"/>
        <v>90.000335306050587</v>
      </c>
    </row>
    <row r="23" spans="1:15" ht="12" customHeight="1" x14ac:dyDescent="0.2">
      <c r="A23" s="40"/>
      <c r="B23" s="216"/>
      <c r="C23" s="55"/>
      <c r="D23" s="216" t="s">
        <v>15</v>
      </c>
      <c r="E23" s="390" t="s">
        <v>1</v>
      </c>
      <c r="F23" s="391"/>
      <c r="G23" s="226">
        <f t="shared" si="7"/>
        <v>8</v>
      </c>
      <c r="H23" s="53">
        <f>'anexa 2 '!I46</f>
        <v>91823</v>
      </c>
      <c r="I23" s="217">
        <f>'anexa 2 '!L46</f>
        <v>119061</v>
      </c>
      <c r="J23" s="68">
        <f t="shared" si="2"/>
        <v>129.66359191052351</v>
      </c>
      <c r="K23" s="53">
        <f>ROUND(I23*90%,0)</f>
        <v>107155</v>
      </c>
      <c r="L23" s="53">
        <f t="shared" si="3"/>
        <v>96440</v>
      </c>
      <c r="M23" s="70">
        <f t="shared" si="9"/>
        <v>90.00008399055946</v>
      </c>
      <c r="N23" s="70">
        <f>L23/K23*100</f>
        <v>90.000466613783772</v>
      </c>
    </row>
    <row r="24" spans="1:15" ht="12" customHeight="1" x14ac:dyDescent="0.2">
      <c r="A24" s="40"/>
      <c r="B24" s="216"/>
      <c r="C24" s="55"/>
      <c r="D24" s="216" t="s">
        <v>16</v>
      </c>
      <c r="E24" s="390" t="s">
        <v>159</v>
      </c>
      <c r="F24" s="391"/>
      <c r="G24" s="226">
        <f t="shared" si="7"/>
        <v>9</v>
      </c>
      <c r="H24" s="53">
        <f>'anexa 2 '!I94</f>
        <v>396</v>
      </c>
      <c r="I24" s="217">
        <f>'anexa 2 '!L94</f>
        <v>396</v>
      </c>
      <c r="J24" s="68">
        <f t="shared" si="2"/>
        <v>100</v>
      </c>
      <c r="K24" s="53">
        <f>ROUND(I24*90%,0)</f>
        <v>356</v>
      </c>
      <c r="L24" s="53">
        <f t="shared" si="3"/>
        <v>320</v>
      </c>
      <c r="M24" s="70">
        <f t="shared" si="9"/>
        <v>89.898989898989896</v>
      </c>
      <c r="N24" s="70">
        <f t="shared" si="1"/>
        <v>89.887640449438194</v>
      </c>
    </row>
    <row r="25" spans="1:15" ht="12" customHeight="1" x14ac:dyDescent="0.2">
      <c r="A25" s="40"/>
      <c r="B25" s="216"/>
      <c r="C25" s="55"/>
      <c r="D25" s="216" t="s">
        <v>17</v>
      </c>
      <c r="E25" s="390" t="s">
        <v>2</v>
      </c>
      <c r="F25" s="391"/>
      <c r="G25" s="226">
        <f t="shared" si="7"/>
        <v>10</v>
      </c>
      <c r="H25" s="53">
        <f>H26+H29+H31+H32</f>
        <v>9861</v>
      </c>
      <c r="I25" s="217">
        <f>I26+I29+I31+I32</f>
        <v>11423</v>
      </c>
      <c r="J25" s="68">
        <f t="shared" si="2"/>
        <v>115.84017848088428</v>
      </c>
      <c r="K25" s="53">
        <f>K26+K29+K31+K32</f>
        <v>10281</v>
      </c>
      <c r="L25" s="53">
        <f>L26+L29+L31+L32</f>
        <v>9253</v>
      </c>
      <c r="M25" s="70">
        <f t="shared" si="9"/>
        <v>90.002626280311645</v>
      </c>
      <c r="N25" s="70">
        <f t="shared" si="1"/>
        <v>90.000972668028396</v>
      </c>
    </row>
    <row r="26" spans="1:15" x14ac:dyDescent="0.2">
      <c r="A26" s="40"/>
      <c r="B26" s="216"/>
      <c r="C26" s="55"/>
      <c r="D26" s="216"/>
      <c r="E26" s="214" t="s">
        <v>187</v>
      </c>
      <c r="F26" s="214" t="s">
        <v>321</v>
      </c>
      <c r="G26" s="226">
        <f t="shared" si="7"/>
        <v>11</v>
      </c>
      <c r="H26" s="53">
        <f>SUM(H27:H28)</f>
        <v>8389</v>
      </c>
      <c r="I26" s="217">
        <f>SUM(I27:I28)</f>
        <v>9913</v>
      </c>
      <c r="J26" s="68">
        <f t="shared" si="2"/>
        <v>118.16664679938013</v>
      </c>
      <c r="K26" s="53">
        <f t="shared" ref="K26:L26" si="10">SUM(K27:K28)</f>
        <v>8922</v>
      </c>
      <c r="L26" s="53">
        <f t="shared" si="10"/>
        <v>8030</v>
      </c>
      <c r="M26" s="70">
        <f t="shared" si="9"/>
        <v>90.003026329062848</v>
      </c>
      <c r="N26" s="70">
        <f t="shared" si="1"/>
        <v>90.002241649854298</v>
      </c>
    </row>
    <row r="27" spans="1:15" x14ac:dyDescent="0.2">
      <c r="A27" s="40"/>
      <c r="B27" s="216"/>
      <c r="C27" s="55"/>
      <c r="D27" s="216"/>
      <c r="E27" s="216" t="s">
        <v>3</v>
      </c>
      <c r="F27" s="216" t="s">
        <v>18</v>
      </c>
      <c r="G27" s="226">
        <f t="shared" si="7"/>
        <v>12</v>
      </c>
      <c r="H27" s="53">
        <f>'anexa 2 '!I103</f>
        <v>7593</v>
      </c>
      <c r="I27" s="217">
        <f>'anexa 2 '!L103</f>
        <v>9013</v>
      </c>
      <c r="J27" s="68">
        <f t="shared" si="2"/>
        <v>118.70143553272752</v>
      </c>
      <c r="K27" s="53">
        <f>ROUND(I27*90%,0)</f>
        <v>8112</v>
      </c>
      <c r="L27" s="53">
        <f t="shared" si="3"/>
        <v>7301</v>
      </c>
      <c r="M27" s="70">
        <f t="shared" si="9"/>
        <v>90.003328525463218</v>
      </c>
      <c r="N27" s="70">
        <f t="shared" si="1"/>
        <v>90.002465483234715</v>
      </c>
    </row>
    <row r="28" spans="1:15" x14ac:dyDescent="0.2">
      <c r="A28" s="40"/>
      <c r="B28" s="216"/>
      <c r="C28" s="55"/>
      <c r="D28" s="216"/>
      <c r="E28" s="216" t="s">
        <v>4</v>
      </c>
      <c r="F28" s="216" t="s">
        <v>8</v>
      </c>
      <c r="G28" s="226">
        <f t="shared" si="7"/>
        <v>13</v>
      </c>
      <c r="H28" s="53">
        <f>'anexa 2 '!I107</f>
        <v>796</v>
      </c>
      <c r="I28" s="217">
        <f>'anexa 2 '!L107</f>
        <v>900</v>
      </c>
      <c r="J28" s="68">
        <f t="shared" si="2"/>
        <v>113.06532663316582</v>
      </c>
      <c r="K28" s="53">
        <f t="shared" ref="K28:K33" si="11">ROUND(I28*90%,0)</f>
        <v>810</v>
      </c>
      <c r="L28" s="53">
        <f t="shared" si="3"/>
        <v>729</v>
      </c>
      <c r="M28" s="70">
        <f t="shared" si="9"/>
        <v>90</v>
      </c>
      <c r="N28" s="70">
        <f t="shared" si="1"/>
        <v>90</v>
      </c>
    </row>
    <row r="29" spans="1:15" x14ac:dyDescent="0.2">
      <c r="A29" s="40"/>
      <c r="B29" s="216"/>
      <c r="C29" s="55"/>
      <c r="D29" s="216"/>
      <c r="E29" s="216" t="s">
        <v>5</v>
      </c>
      <c r="F29" s="214" t="s">
        <v>9</v>
      </c>
      <c r="G29" s="226">
        <f t="shared" si="7"/>
        <v>14</v>
      </c>
      <c r="H29" s="53">
        <f>'anexa 2 '!I115</f>
        <v>0</v>
      </c>
      <c r="I29" s="217">
        <f>'anexa 2 '!J115</f>
        <v>0</v>
      </c>
      <c r="J29" s="67">
        <v>0</v>
      </c>
      <c r="K29" s="53">
        <f t="shared" si="11"/>
        <v>0</v>
      </c>
      <c r="L29" s="53">
        <f t="shared" si="3"/>
        <v>0</v>
      </c>
      <c r="M29" s="70">
        <v>0</v>
      </c>
      <c r="N29" s="70">
        <v>0</v>
      </c>
    </row>
    <row r="30" spans="1:15" ht="24" x14ac:dyDescent="0.2">
      <c r="A30" s="40"/>
      <c r="B30" s="216"/>
      <c r="C30" s="55"/>
      <c r="D30" s="216"/>
      <c r="E30" s="216"/>
      <c r="F30" s="214" t="s">
        <v>160</v>
      </c>
      <c r="G30" s="226">
        <f t="shared" si="7"/>
        <v>15</v>
      </c>
      <c r="H30" s="53">
        <f>'anexa 2 '!I116</f>
        <v>0</v>
      </c>
      <c r="I30" s="217">
        <f>'anexa 2 '!J116</f>
        <v>0</v>
      </c>
      <c r="J30" s="67">
        <v>0</v>
      </c>
      <c r="K30" s="53">
        <f t="shared" si="11"/>
        <v>0</v>
      </c>
      <c r="L30" s="53">
        <f t="shared" si="3"/>
        <v>0</v>
      </c>
      <c r="M30" s="70">
        <v>0</v>
      </c>
      <c r="N30" s="70">
        <v>0</v>
      </c>
    </row>
    <row r="31" spans="1:15" ht="24" x14ac:dyDescent="0.2">
      <c r="A31" s="40"/>
      <c r="B31" s="216"/>
      <c r="C31" s="55"/>
      <c r="D31" s="216"/>
      <c r="E31" s="216" t="s">
        <v>6</v>
      </c>
      <c r="F31" s="214" t="s">
        <v>255</v>
      </c>
      <c r="G31" s="226">
        <f t="shared" si="7"/>
        <v>16</v>
      </c>
      <c r="H31" s="53">
        <f>'anexa 2 '!I119</f>
        <v>1232</v>
      </c>
      <c r="I31" s="217">
        <f>'anexa 2 '!J119</f>
        <v>1232</v>
      </c>
      <c r="J31" s="68">
        <f t="shared" si="2"/>
        <v>100</v>
      </c>
      <c r="K31" s="53">
        <f t="shared" si="11"/>
        <v>1109</v>
      </c>
      <c r="L31" s="53">
        <f t="shared" si="3"/>
        <v>998</v>
      </c>
      <c r="M31" s="70">
        <f>K31/I31*100</f>
        <v>90.016233766233768</v>
      </c>
      <c r="N31" s="70">
        <f t="shared" si="1"/>
        <v>89.990982867448153</v>
      </c>
    </row>
    <row r="32" spans="1:15" x14ac:dyDescent="0.2">
      <c r="A32" s="40"/>
      <c r="B32" s="216"/>
      <c r="C32" s="55"/>
      <c r="D32" s="216"/>
      <c r="E32" s="216" t="s">
        <v>7</v>
      </c>
      <c r="F32" s="214" t="s">
        <v>268</v>
      </c>
      <c r="G32" s="226">
        <f t="shared" si="7"/>
        <v>17</v>
      </c>
      <c r="H32" s="53">
        <f>'anexa 2 '!I128</f>
        <v>240</v>
      </c>
      <c r="I32" s="217">
        <f>'anexa 2 '!L128</f>
        <v>278</v>
      </c>
      <c r="J32" s="68">
        <f t="shared" si="2"/>
        <v>115.83333333333334</v>
      </c>
      <c r="K32" s="53">
        <f t="shared" si="11"/>
        <v>250</v>
      </c>
      <c r="L32" s="53">
        <f t="shared" si="3"/>
        <v>225</v>
      </c>
      <c r="M32" s="70">
        <f t="shared" ref="M32:M36" si="12">K32/I32*100</f>
        <v>89.928057553956833</v>
      </c>
      <c r="N32" s="70">
        <f t="shared" si="1"/>
        <v>90</v>
      </c>
    </row>
    <row r="33" spans="1:14" x14ac:dyDescent="0.2">
      <c r="A33" s="40"/>
      <c r="B33" s="216"/>
      <c r="C33" s="55"/>
      <c r="D33" s="216" t="s">
        <v>10</v>
      </c>
      <c r="E33" s="216" t="s">
        <v>11</v>
      </c>
      <c r="F33" s="216"/>
      <c r="G33" s="226">
        <f t="shared" si="7"/>
        <v>18</v>
      </c>
      <c r="H33" s="53">
        <f>'anexa 2 '!I129</f>
        <v>1669</v>
      </c>
      <c r="I33" s="217">
        <f>'anexa 2 '!L129</f>
        <v>1669</v>
      </c>
      <c r="J33" s="68">
        <f t="shared" si="2"/>
        <v>100</v>
      </c>
      <c r="K33" s="53">
        <f t="shared" si="11"/>
        <v>1502</v>
      </c>
      <c r="L33" s="53">
        <f t="shared" si="3"/>
        <v>1352</v>
      </c>
      <c r="M33" s="70">
        <f t="shared" si="12"/>
        <v>89.994008388256447</v>
      </c>
      <c r="N33" s="70">
        <f t="shared" si="1"/>
        <v>90.013315579227694</v>
      </c>
    </row>
    <row r="34" spans="1:14" x14ac:dyDescent="0.2">
      <c r="A34" s="40"/>
      <c r="B34" s="216"/>
      <c r="C34" s="55">
        <v>2</v>
      </c>
      <c r="D34" s="216"/>
      <c r="E34" s="216" t="s">
        <v>12</v>
      </c>
      <c r="F34" s="216"/>
      <c r="G34" s="226">
        <f t="shared" si="7"/>
        <v>19</v>
      </c>
      <c r="H34" s="53">
        <f>'anexa 2 '!I146</f>
        <v>251</v>
      </c>
      <c r="I34" s="217">
        <f>'anexa 2 '!J146</f>
        <v>251</v>
      </c>
      <c r="J34" s="68">
        <f t="shared" si="2"/>
        <v>100</v>
      </c>
      <c r="K34" s="53">
        <f>ROUND(H34*90%,0)</f>
        <v>226</v>
      </c>
      <c r="L34" s="53">
        <f t="shared" si="3"/>
        <v>203</v>
      </c>
      <c r="M34" s="70">
        <f t="shared" si="12"/>
        <v>90.039840637450197</v>
      </c>
      <c r="N34" s="70">
        <f t="shared" si="1"/>
        <v>89.82300884955751</v>
      </c>
    </row>
    <row r="35" spans="1:14" x14ac:dyDescent="0.2">
      <c r="A35" s="40"/>
      <c r="B35" s="400" t="s">
        <v>23</v>
      </c>
      <c r="C35" s="401"/>
      <c r="D35" s="57"/>
      <c r="E35" s="413" t="s">
        <v>26</v>
      </c>
      <c r="F35" s="414"/>
      <c r="G35" s="231">
        <v>20</v>
      </c>
      <c r="H35" s="54">
        <f>H13-H21</f>
        <v>100</v>
      </c>
      <c r="I35" s="383">
        <f>I13-I21</f>
        <v>200</v>
      </c>
      <c r="J35" s="67">
        <f t="shared" si="2"/>
        <v>200</v>
      </c>
      <c r="K35" s="54">
        <f>K13-K21</f>
        <v>180</v>
      </c>
      <c r="L35" s="54">
        <f>L13-L21</f>
        <v>162</v>
      </c>
      <c r="M35" s="71">
        <f t="shared" si="12"/>
        <v>90</v>
      </c>
      <c r="N35" s="67">
        <f t="shared" si="1"/>
        <v>90</v>
      </c>
    </row>
    <row r="36" spans="1:14" x14ac:dyDescent="0.2">
      <c r="A36" s="40"/>
      <c r="B36" s="400" t="s">
        <v>24</v>
      </c>
      <c r="C36" s="401"/>
      <c r="D36" s="216">
        <v>1</v>
      </c>
      <c r="E36" s="396" t="s">
        <v>293</v>
      </c>
      <c r="F36" s="397"/>
      <c r="G36" s="226">
        <f t="shared" si="7"/>
        <v>21</v>
      </c>
      <c r="H36" s="53">
        <f>'anexa 2 '!I157</f>
        <v>16</v>
      </c>
      <c r="I36" s="217">
        <f>'anexa 2 '!L157</f>
        <v>32</v>
      </c>
      <c r="J36" s="68">
        <f t="shared" si="2"/>
        <v>200</v>
      </c>
      <c r="K36" s="53">
        <f>ROUND(K35-K35*5%,0)*16%</f>
        <v>27.36</v>
      </c>
      <c r="L36" s="53">
        <f>ROUND(L35-L35*5%,0)*16%</f>
        <v>24.64</v>
      </c>
      <c r="M36" s="70">
        <f t="shared" si="12"/>
        <v>85.5</v>
      </c>
      <c r="N36" s="70">
        <f t="shared" si="1"/>
        <v>90.058479532163744</v>
      </c>
    </row>
    <row r="37" spans="1:14" x14ac:dyDescent="0.2">
      <c r="A37" s="40"/>
      <c r="B37" s="215"/>
      <c r="C37" s="66"/>
      <c r="D37" s="213">
        <v>2</v>
      </c>
      <c r="E37" s="396" t="s">
        <v>294</v>
      </c>
      <c r="F37" s="397"/>
      <c r="G37" s="226">
        <f t="shared" si="7"/>
        <v>22</v>
      </c>
      <c r="H37" s="53">
        <v>0</v>
      </c>
      <c r="I37" s="217">
        <v>0</v>
      </c>
      <c r="J37" s="68">
        <v>0</v>
      </c>
      <c r="K37" s="53">
        <v>0</v>
      </c>
      <c r="L37" s="53">
        <v>0</v>
      </c>
      <c r="M37" s="68">
        <v>0</v>
      </c>
      <c r="N37" s="68">
        <v>0</v>
      </c>
    </row>
    <row r="38" spans="1:14" x14ac:dyDescent="0.2">
      <c r="A38" s="40"/>
      <c r="B38" s="215"/>
      <c r="C38" s="66"/>
      <c r="D38" s="216">
        <v>3</v>
      </c>
      <c r="E38" s="396" t="s">
        <v>295</v>
      </c>
      <c r="F38" s="397"/>
      <c r="G38" s="226">
        <f t="shared" si="7"/>
        <v>23</v>
      </c>
      <c r="H38" s="53">
        <v>0</v>
      </c>
      <c r="I38" s="217">
        <v>0</v>
      </c>
      <c r="J38" s="68">
        <v>0</v>
      </c>
      <c r="K38" s="53">
        <v>0</v>
      </c>
      <c r="L38" s="53">
        <v>0</v>
      </c>
      <c r="M38" s="68">
        <v>0</v>
      </c>
      <c r="N38" s="68">
        <v>0</v>
      </c>
    </row>
    <row r="39" spans="1:14" x14ac:dyDescent="0.2">
      <c r="A39" s="40"/>
      <c r="B39" s="215"/>
      <c r="C39" s="66"/>
      <c r="D39" s="216">
        <v>4</v>
      </c>
      <c r="E39" s="396" t="s">
        <v>296</v>
      </c>
      <c r="F39" s="397"/>
      <c r="G39" s="226">
        <f t="shared" si="7"/>
        <v>24</v>
      </c>
      <c r="H39" s="53">
        <v>0</v>
      </c>
      <c r="I39" s="217">
        <v>0</v>
      </c>
      <c r="J39" s="68">
        <v>0</v>
      </c>
      <c r="K39" s="53">
        <v>0</v>
      </c>
      <c r="L39" s="53">
        <v>0</v>
      </c>
      <c r="M39" s="68">
        <v>0</v>
      </c>
      <c r="N39" s="68">
        <v>0</v>
      </c>
    </row>
    <row r="40" spans="1:14" x14ac:dyDescent="0.2">
      <c r="A40" s="40"/>
      <c r="B40" s="215"/>
      <c r="C40" s="66"/>
      <c r="D40" s="216">
        <v>5</v>
      </c>
      <c r="E40" s="396" t="s">
        <v>297</v>
      </c>
      <c r="F40" s="397"/>
      <c r="G40" s="226">
        <f t="shared" si="7"/>
        <v>25</v>
      </c>
      <c r="H40" s="53">
        <v>0</v>
      </c>
      <c r="I40" s="217">
        <v>0</v>
      </c>
      <c r="J40" s="68">
        <v>0</v>
      </c>
      <c r="K40" s="53">
        <v>0</v>
      </c>
      <c r="L40" s="53">
        <v>0</v>
      </c>
      <c r="M40" s="68">
        <v>0</v>
      </c>
      <c r="N40" s="68">
        <v>0</v>
      </c>
    </row>
    <row r="41" spans="1:14" ht="29.25" customHeight="1" x14ac:dyDescent="0.2">
      <c r="A41" s="40"/>
      <c r="B41" s="400" t="s">
        <v>25</v>
      </c>
      <c r="C41" s="401"/>
      <c r="D41" s="216"/>
      <c r="E41" s="390" t="s">
        <v>27</v>
      </c>
      <c r="F41" s="391"/>
      <c r="G41" s="226">
        <v>26</v>
      </c>
      <c r="H41" s="53">
        <f>H35-H36</f>
        <v>84</v>
      </c>
      <c r="I41" s="217">
        <f>I35-I36</f>
        <v>168</v>
      </c>
      <c r="J41" s="68">
        <f>I41/H41*100</f>
        <v>200</v>
      </c>
      <c r="K41" s="53">
        <f t="shared" ref="K41" si="13">K35-K36</f>
        <v>152.63999999999999</v>
      </c>
      <c r="L41" s="53">
        <f>L35-L36</f>
        <v>137.36000000000001</v>
      </c>
      <c r="M41" s="70">
        <f>K41/I41*100</f>
        <v>90.857142857142847</v>
      </c>
      <c r="N41" s="70">
        <f t="shared" si="1"/>
        <v>89.989517819706506</v>
      </c>
    </row>
    <row r="42" spans="1:14" x14ac:dyDescent="0.2">
      <c r="A42" s="40"/>
      <c r="B42" s="216"/>
      <c r="C42" s="55">
        <v>1</v>
      </c>
      <c r="D42" s="216"/>
      <c r="E42" s="216" t="s">
        <v>28</v>
      </c>
      <c r="F42" s="216"/>
      <c r="G42" s="226">
        <f t="shared" si="7"/>
        <v>27</v>
      </c>
      <c r="H42" s="53">
        <f t="shared" ref="H42:L42" si="14">ROUND(H35*5%,0)</f>
        <v>5</v>
      </c>
      <c r="I42" s="217">
        <f t="shared" ref="I42" si="15">ROUND(I35*5%,0)</f>
        <v>10</v>
      </c>
      <c r="J42" s="68">
        <f t="shared" si="2"/>
        <v>200</v>
      </c>
      <c r="K42" s="53">
        <f t="shared" si="14"/>
        <v>9</v>
      </c>
      <c r="L42" s="53">
        <f t="shared" si="14"/>
        <v>8</v>
      </c>
      <c r="M42" s="70">
        <f t="shared" ref="M42:M76" si="16">K42/I42*100</f>
        <v>90</v>
      </c>
      <c r="N42" s="70">
        <f t="shared" si="1"/>
        <v>88.888888888888886</v>
      </c>
    </row>
    <row r="43" spans="1:14" ht="25.9" customHeight="1" x14ac:dyDescent="0.2">
      <c r="A43" s="40"/>
      <c r="B43" s="216"/>
      <c r="C43" s="55">
        <f>C42+1</f>
        <v>2</v>
      </c>
      <c r="D43" s="216"/>
      <c r="E43" s="390" t="s">
        <v>29</v>
      </c>
      <c r="F43" s="391"/>
      <c r="G43" s="226">
        <f t="shared" si="7"/>
        <v>28</v>
      </c>
      <c r="H43" s="53">
        <v>0</v>
      </c>
      <c r="I43" s="217">
        <v>0</v>
      </c>
      <c r="J43" s="67">
        <v>0</v>
      </c>
      <c r="K43" s="53">
        <f>H43</f>
        <v>0</v>
      </c>
      <c r="L43" s="53">
        <f>H43</f>
        <v>0</v>
      </c>
      <c r="M43" s="70">
        <v>0</v>
      </c>
      <c r="N43" s="70">
        <v>0</v>
      </c>
    </row>
    <row r="44" spans="1:14" ht="12" customHeight="1" x14ac:dyDescent="0.2">
      <c r="A44" s="40"/>
      <c r="B44" s="216"/>
      <c r="C44" s="55">
        <f t="shared" ref="C44:C47" si="17">C43+1</f>
        <v>3</v>
      </c>
      <c r="D44" s="216"/>
      <c r="E44" s="392" t="s">
        <v>30</v>
      </c>
      <c r="F44" s="393"/>
      <c r="G44" s="225">
        <f t="shared" si="7"/>
        <v>29</v>
      </c>
      <c r="H44" s="53">
        <v>0</v>
      </c>
      <c r="I44" s="217">
        <v>0</v>
      </c>
      <c r="J44" s="67">
        <v>0</v>
      </c>
      <c r="K44" s="53">
        <f>H44</f>
        <v>0</v>
      </c>
      <c r="L44" s="53">
        <f>H44</f>
        <v>0</v>
      </c>
      <c r="M44" s="70">
        <v>0</v>
      </c>
      <c r="N44" s="68">
        <v>0</v>
      </c>
    </row>
    <row r="45" spans="1:14" ht="55.5" customHeight="1" x14ac:dyDescent="0.2">
      <c r="A45" s="40"/>
      <c r="B45" s="216"/>
      <c r="C45" s="55">
        <f t="shared" si="17"/>
        <v>4</v>
      </c>
      <c r="D45" s="216"/>
      <c r="E45" s="394" t="s">
        <v>182</v>
      </c>
      <c r="F45" s="395"/>
      <c r="G45" s="239">
        <f t="shared" si="7"/>
        <v>30</v>
      </c>
      <c r="H45" s="53">
        <v>0</v>
      </c>
      <c r="I45" s="217">
        <v>0</v>
      </c>
      <c r="J45" s="67">
        <v>0</v>
      </c>
      <c r="K45" s="53">
        <f>H45</f>
        <v>0</v>
      </c>
      <c r="L45" s="53">
        <f>H45</f>
        <v>0</v>
      </c>
      <c r="M45" s="70">
        <v>0</v>
      </c>
      <c r="N45" s="70">
        <v>0</v>
      </c>
    </row>
    <row r="46" spans="1:14" ht="16.149999999999999" customHeight="1" x14ac:dyDescent="0.2">
      <c r="A46" s="40"/>
      <c r="B46" s="216"/>
      <c r="C46" s="55">
        <f t="shared" si="17"/>
        <v>5</v>
      </c>
      <c r="D46" s="216"/>
      <c r="E46" s="396" t="s">
        <v>31</v>
      </c>
      <c r="F46" s="397"/>
      <c r="G46" s="226">
        <f t="shared" si="7"/>
        <v>31</v>
      </c>
      <c r="H46" s="53">
        <v>0</v>
      </c>
      <c r="I46" s="217">
        <v>0</v>
      </c>
      <c r="J46" s="67">
        <v>0</v>
      </c>
      <c r="K46" s="53">
        <f>H46</f>
        <v>0</v>
      </c>
      <c r="L46" s="53">
        <f>H46</f>
        <v>0</v>
      </c>
      <c r="M46" s="70">
        <v>0</v>
      </c>
      <c r="N46" s="70">
        <v>0</v>
      </c>
    </row>
    <row r="47" spans="1:14" ht="21.75" customHeight="1" x14ac:dyDescent="0.2">
      <c r="A47" s="40"/>
      <c r="B47" s="216"/>
      <c r="C47" s="55">
        <f t="shared" si="17"/>
        <v>6</v>
      </c>
      <c r="D47" s="216"/>
      <c r="E47" s="390" t="s">
        <v>215</v>
      </c>
      <c r="F47" s="391"/>
      <c r="G47" s="226">
        <f t="shared" si="7"/>
        <v>32</v>
      </c>
      <c r="H47" s="53">
        <f>H41-(H42+H43+H44+H45+H46)</f>
        <v>79</v>
      </c>
      <c r="I47" s="217">
        <f>I41-(I42+I43+I44+I45+I46)</f>
        <v>158</v>
      </c>
      <c r="J47" s="68">
        <f t="shared" si="2"/>
        <v>200</v>
      </c>
      <c r="K47" s="53">
        <f t="shared" ref="K47:L47" si="18">K41-(K42+K43+K44+K45+K46)</f>
        <v>143.63999999999999</v>
      </c>
      <c r="L47" s="53">
        <f t="shared" si="18"/>
        <v>129.36000000000001</v>
      </c>
      <c r="M47" s="70">
        <f t="shared" si="16"/>
        <v>90.911392405063282</v>
      </c>
      <c r="N47" s="70">
        <f t="shared" si="1"/>
        <v>90.058479532163759</v>
      </c>
    </row>
    <row r="48" spans="1:14" ht="47.25" customHeight="1" x14ac:dyDescent="0.2">
      <c r="A48" s="40"/>
      <c r="B48" s="216"/>
      <c r="C48" s="55">
        <f>C47+1</f>
        <v>7</v>
      </c>
      <c r="D48" s="213"/>
      <c r="E48" s="390" t="s">
        <v>32</v>
      </c>
      <c r="F48" s="391"/>
      <c r="G48" s="226">
        <f t="shared" si="7"/>
        <v>33</v>
      </c>
      <c r="H48" s="53">
        <f t="shared" ref="H48:L48" si="19">ROUND(H47*10/100,0)</f>
        <v>8</v>
      </c>
      <c r="I48" s="217">
        <f t="shared" ref="I48" si="20">ROUND(I47*10/100,0)</f>
        <v>16</v>
      </c>
      <c r="J48" s="68">
        <f t="shared" si="2"/>
        <v>200</v>
      </c>
      <c r="K48" s="53">
        <f t="shared" si="19"/>
        <v>14</v>
      </c>
      <c r="L48" s="53">
        <f t="shared" si="19"/>
        <v>13</v>
      </c>
      <c r="M48" s="70">
        <f t="shared" si="16"/>
        <v>87.5</v>
      </c>
      <c r="N48" s="70">
        <f t="shared" si="1"/>
        <v>92.857142857142861</v>
      </c>
    </row>
    <row r="49" spans="1:14" ht="56.25" customHeight="1" x14ac:dyDescent="0.2">
      <c r="A49" s="40"/>
      <c r="B49" s="216"/>
      <c r="C49" s="59">
        <f>C48+1</f>
        <v>8</v>
      </c>
      <c r="D49" s="210"/>
      <c r="E49" s="390" t="s">
        <v>161</v>
      </c>
      <c r="F49" s="391"/>
      <c r="G49" s="227">
        <f t="shared" si="7"/>
        <v>34</v>
      </c>
      <c r="H49" s="53">
        <f t="shared" ref="H49:L49" si="21">ROUND(H47*50/100,0)</f>
        <v>40</v>
      </c>
      <c r="I49" s="217">
        <f t="shared" ref="I49" si="22">ROUND(I47*50/100,0)</f>
        <v>79</v>
      </c>
      <c r="J49" s="68">
        <f t="shared" si="2"/>
        <v>197.5</v>
      </c>
      <c r="K49" s="53">
        <f t="shared" si="21"/>
        <v>72</v>
      </c>
      <c r="L49" s="53">
        <f t="shared" si="21"/>
        <v>65</v>
      </c>
      <c r="M49" s="70">
        <f t="shared" si="16"/>
        <v>91.139240506329116</v>
      </c>
      <c r="N49" s="70">
        <f t="shared" si="1"/>
        <v>90.277777777777786</v>
      </c>
    </row>
    <row r="50" spans="1:14" ht="12" customHeight="1" x14ac:dyDescent="0.2">
      <c r="A50" s="40"/>
      <c r="B50" s="216"/>
      <c r="C50" s="55"/>
      <c r="D50" s="216" t="s">
        <v>33</v>
      </c>
      <c r="E50" s="390" t="s">
        <v>200</v>
      </c>
      <c r="F50" s="391"/>
      <c r="G50" s="226">
        <f t="shared" si="7"/>
        <v>35</v>
      </c>
      <c r="H50" s="60">
        <v>0</v>
      </c>
      <c r="I50" s="334">
        <v>0</v>
      </c>
      <c r="J50" s="68">
        <v>0</v>
      </c>
      <c r="K50" s="53">
        <f>H50</f>
        <v>0</v>
      </c>
      <c r="L50" s="53">
        <f>H50</f>
        <v>0</v>
      </c>
      <c r="M50" s="70">
        <v>0</v>
      </c>
      <c r="N50" s="53">
        <f t="shared" ref="N50" si="23">K50</f>
        <v>0</v>
      </c>
    </row>
    <row r="51" spans="1:14" ht="12" customHeight="1" x14ac:dyDescent="0.2">
      <c r="A51" s="40"/>
      <c r="B51" s="216"/>
      <c r="C51" s="55"/>
      <c r="D51" s="216" t="s">
        <v>198</v>
      </c>
      <c r="E51" s="390" t="s">
        <v>204</v>
      </c>
      <c r="F51" s="391"/>
      <c r="G51" s="226">
        <f t="shared" si="7"/>
        <v>36</v>
      </c>
      <c r="H51" s="53">
        <v>40</v>
      </c>
      <c r="I51" s="217">
        <f>I49</f>
        <v>79</v>
      </c>
      <c r="J51" s="68">
        <f t="shared" si="2"/>
        <v>197.5</v>
      </c>
      <c r="K51" s="53">
        <f>H51</f>
        <v>40</v>
      </c>
      <c r="L51" s="53">
        <f>H51</f>
        <v>40</v>
      </c>
      <c r="M51" s="70">
        <f t="shared" si="16"/>
        <v>50.632911392405063</v>
      </c>
      <c r="N51" s="70">
        <f t="shared" si="1"/>
        <v>100</v>
      </c>
    </row>
    <row r="52" spans="1:14" ht="12" customHeight="1" x14ac:dyDescent="0.2">
      <c r="A52" s="40"/>
      <c r="B52" s="216"/>
      <c r="C52" s="55"/>
      <c r="D52" s="216" t="s">
        <v>199</v>
      </c>
      <c r="E52" s="390" t="s">
        <v>201</v>
      </c>
      <c r="F52" s="391"/>
      <c r="G52" s="226">
        <f t="shared" si="7"/>
        <v>37</v>
      </c>
      <c r="H52" s="53">
        <v>0</v>
      </c>
      <c r="I52" s="217">
        <v>0</v>
      </c>
      <c r="J52" s="68">
        <v>0</v>
      </c>
      <c r="K52" s="53">
        <f>H52</f>
        <v>0</v>
      </c>
      <c r="L52" s="53">
        <f>H52</f>
        <v>0</v>
      </c>
      <c r="M52" s="70">
        <v>0</v>
      </c>
      <c r="N52" s="70">
        <v>0</v>
      </c>
    </row>
    <row r="53" spans="1:14" ht="40.15" customHeight="1" x14ac:dyDescent="0.2">
      <c r="A53" s="40"/>
      <c r="B53" s="216"/>
      <c r="C53" s="55">
        <v>9</v>
      </c>
      <c r="D53" s="216"/>
      <c r="E53" s="390" t="s">
        <v>333</v>
      </c>
      <c r="F53" s="391"/>
      <c r="G53" s="226">
        <f>G52+1</f>
        <v>38</v>
      </c>
      <c r="H53" s="53">
        <f>H47-H48-H49</f>
        <v>31</v>
      </c>
      <c r="I53" s="63">
        <f>I47-I48-I49</f>
        <v>63</v>
      </c>
      <c r="J53" s="68">
        <f t="shared" si="2"/>
        <v>203.2258064516129</v>
      </c>
      <c r="K53" s="53">
        <f t="shared" ref="K53:L53" si="24">K47-K48-K49</f>
        <v>57.639999999999986</v>
      </c>
      <c r="L53" s="53">
        <f t="shared" si="24"/>
        <v>51.360000000000014</v>
      </c>
      <c r="M53" s="70">
        <f t="shared" si="16"/>
        <v>91.492063492063465</v>
      </c>
      <c r="N53" s="68">
        <f t="shared" si="1"/>
        <v>89.104788341429611</v>
      </c>
    </row>
    <row r="54" spans="1:14" x14ac:dyDescent="0.2">
      <c r="A54" s="40"/>
      <c r="B54" s="400" t="s">
        <v>34</v>
      </c>
      <c r="C54" s="401"/>
      <c r="D54" s="57"/>
      <c r="E54" s="216" t="s">
        <v>36</v>
      </c>
      <c r="F54" s="216"/>
      <c r="G54" s="226">
        <f>G53+1</f>
        <v>39</v>
      </c>
      <c r="H54" s="53">
        <v>0</v>
      </c>
      <c r="I54" s="217">
        <v>0</v>
      </c>
      <c r="J54" s="67">
        <v>0</v>
      </c>
      <c r="K54" s="53">
        <f t="shared" ref="K54:K60" si="25">H54</f>
        <v>0</v>
      </c>
      <c r="L54" s="53">
        <f t="shared" ref="L54:L60" si="26">H54</f>
        <v>0</v>
      </c>
      <c r="M54" s="70">
        <v>0</v>
      </c>
      <c r="N54" s="70">
        <v>0</v>
      </c>
    </row>
    <row r="55" spans="1:14" ht="25.15" customHeight="1" x14ac:dyDescent="0.2">
      <c r="A55" s="40"/>
      <c r="B55" s="411" t="s">
        <v>35</v>
      </c>
      <c r="C55" s="412"/>
      <c r="D55" s="57"/>
      <c r="E55" s="390" t="s">
        <v>162</v>
      </c>
      <c r="F55" s="391"/>
      <c r="G55" s="226">
        <f t="shared" si="7"/>
        <v>40</v>
      </c>
      <c r="H55" s="53">
        <f>SUM(H56:H60)</f>
        <v>0</v>
      </c>
      <c r="I55" s="217">
        <f>SUM(I56:I60)</f>
        <v>0</v>
      </c>
      <c r="J55" s="67">
        <v>0</v>
      </c>
      <c r="K55" s="53">
        <f t="shared" si="25"/>
        <v>0</v>
      </c>
      <c r="L55" s="53">
        <f t="shared" si="26"/>
        <v>0</v>
      </c>
      <c r="M55" s="70">
        <v>0</v>
      </c>
      <c r="N55" s="70">
        <v>0</v>
      </c>
    </row>
    <row r="56" spans="1:14" x14ac:dyDescent="0.2">
      <c r="A56" s="40"/>
      <c r="B56" s="216"/>
      <c r="C56" s="55"/>
      <c r="D56" s="216" t="s">
        <v>37</v>
      </c>
      <c r="E56" s="216" t="s">
        <v>42</v>
      </c>
      <c r="F56" s="216"/>
      <c r="G56" s="226">
        <f t="shared" si="7"/>
        <v>41</v>
      </c>
      <c r="H56" s="53">
        <v>0</v>
      </c>
      <c r="I56" s="217">
        <v>0</v>
      </c>
      <c r="J56" s="67">
        <v>0</v>
      </c>
      <c r="K56" s="53">
        <f t="shared" si="25"/>
        <v>0</v>
      </c>
      <c r="L56" s="53">
        <f t="shared" si="26"/>
        <v>0</v>
      </c>
      <c r="M56" s="70">
        <v>0</v>
      </c>
      <c r="N56" s="70">
        <v>0</v>
      </c>
    </row>
    <row r="57" spans="1:14" x14ac:dyDescent="0.2">
      <c r="A57" s="40"/>
      <c r="B57" s="216"/>
      <c r="C57" s="55"/>
      <c r="D57" s="216" t="s">
        <v>38</v>
      </c>
      <c r="E57" s="216" t="s">
        <v>217</v>
      </c>
      <c r="F57" s="216"/>
      <c r="G57" s="226">
        <f t="shared" si="7"/>
        <v>42</v>
      </c>
      <c r="H57" s="53">
        <v>0</v>
      </c>
      <c r="I57" s="217">
        <v>0</v>
      </c>
      <c r="J57" s="67">
        <v>0</v>
      </c>
      <c r="K57" s="53">
        <f t="shared" si="25"/>
        <v>0</v>
      </c>
      <c r="L57" s="53">
        <f t="shared" si="26"/>
        <v>0</v>
      </c>
      <c r="M57" s="70">
        <v>0</v>
      </c>
      <c r="N57" s="70">
        <v>0</v>
      </c>
    </row>
    <row r="58" spans="1:14" x14ac:dyDescent="0.2">
      <c r="A58" s="40"/>
      <c r="B58" s="216"/>
      <c r="C58" s="55"/>
      <c r="D58" s="216" t="s">
        <v>39</v>
      </c>
      <c r="E58" s="216" t="s">
        <v>43</v>
      </c>
      <c r="F58" s="216"/>
      <c r="G58" s="226">
        <f t="shared" si="7"/>
        <v>43</v>
      </c>
      <c r="H58" s="53">
        <v>0</v>
      </c>
      <c r="I58" s="217">
        <v>0</v>
      </c>
      <c r="J58" s="67">
        <v>0</v>
      </c>
      <c r="K58" s="53">
        <f t="shared" si="25"/>
        <v>0</v>
      </c>
      <c r="L58" s="53">
        <f t="shared" si="26"/>
        <v>0</v>
      </c>
      <c r="M58" s="70">
        <v>0</v>
      </c>
      <c r="N58" s="70">
        <v>0</v>
      </c>
    </row>
    <row r="59" spans="1:14" x14ac:dyDescent="0.2">
      <c r="A59" s="40"/>
      <c r="B59" s="216"/>
      <c r="C59" s="55"/>
      <c r="D59" s="216" t="s">
        <v>40</v>
      </c>
      <c r="E59" s="216" t="s">
        <v>44</v>
      </c>
      <c r="F59" s="216"/>
      <c r="G59" s="226">
        <f t="shared" si="7"/>
        <v>44</v>
      </c>
      <c r="H59" s="53">
        <v>0</v>
      </c>
      <c r="I59" s="217">
        <v>0</v>
      </c>
      <c r="J59" s="67">
        <v>0</v>
      </c>
      <c r="K59" s="53">
        <f t="shared" si="25"/>
        <v>0</v>
      </c>
      <c r="L59" s="53">
        <f t="shared" si="26"/>
        <v>0</v>
      </c>
      <c r="M59" s="70">
        <v>0</v>
      </c>
      <c r="N59" s="70">
        <v>0</v>
      </c>
    </row>
    <row r="60" spans="1:14" ht="12" customHeight="1" x14ac:dyDescent="0.2">
      <c r="A60" s="40"/>
      <c r="B60" s="216"/>
      <c r="C60" s="55"/>
      <c r="D60" s="216" t="s">
        <v>41</v>
      </c>
      <c r="E60" s="390" t="s">
        <v>45</v>
      </c>
      <c r="F60" s="391"/>
      <c r="G60" s="226">
        <f t="shared" si="7"/>
        <v>45</v>
      </c>
      <c r="H60" s="53">
        <v>0</v>
      </c>
      <c r="I60" s="217">
        <v>0</v>
      </c>
      <c r="J60" s="67">
        <v>0</v>
      </c>
      <c r="K60" s="53">
        <f t="shared" si="25"/>
        <v>0</v>
      </c>
      <c r="L60" s="53">
        <f t="shared" si="26"/>
        <v>0</v>
      </c>
      <c r="M60" s="70">
        <v>0</v>
      </c>
      <c r="N60" s="70">
        <v>0</v>
      </c>
    </row>
    <row r="61" spans="1:14" ht="12" customHeight="1" x14ac:dyDescent="0.2">
      <c r="A61" s="40"/>
      <c r="B61" s="411" t="s">
        <v>46</v>
      </c>
      <c r="C61" s="412"/>
      <c r="D61" s="57"/>
      <c r="E61" s="392" t="s">
        <v>47</v>
      </c>
      <c r="F61" s="393"/>
      <c r="G61" s="225">
        <f t="shared" si="7"/>
        <v>46</v>
      </c>
      <c r="H61" s="53">
        <f>'anexa 4'!G12</f>
        <v>6975</v>
      </c>
      <c r="I61" s="217">
        <f>'anexa 4'!H12</f>
        <v>2000</v>
      </c>
      <c r="J61" s="68">
        <f t="shared" si="2"/>
        <v>28.673835125448026</v>
      </c>
      <c r="K61" s="53">
        <f>'anexa 4'!I12</f>
        <v>6375</v>
      </c>
      <c r="L61" s="53">
        <f>'anexa 4'!J12</f>
        <v>2150</v>
      </c>
      <c r="M61" s="70">
        <f t="shared" si="16"/>
        <v>318.75</v>
      </c>
      <c r="N61" s="68">
        <f t="shared" si="1"/>
        <v>33.725490196078432</v>
      </c>
    </row>
    <row r="62" spans="1:14" x14ac:dyDescent="0.2">
      <c r="A62" s="40"/>
      <c r="B62" s="216"/>
      <c r="C62" s="55">
        <v>1</v>
      </c>
      <c r="D62" s="216"/>
      <c r="E62" s="52" t="s">
        <v>48</v>
      </c>
      <c r="F62" s="52"/>
      <c r="G62" s="225">
        <f t="shared" si="7"/>
        <v>47</v>
      </c>
      <c r="H62" s="53">
        <f>'anexa 4'!G16</f>
        <v>0</v>
      </c>
      <c r="I62" s="217">
        <f>'anexa 4'!I16</f>
        <v>0</v>
      </c>
      <c r="J62" s="68">
        <v>0</v>
      </c>
      <c r="K62" s="53">
        <f>'anexa 4'!I16</f>
        <v>0</v>
      </c>
      <c r="L62" s="53">
        <f>'anexa 4'!J16</f>
        <v>0</v>
      </c>
      <c r="M62" s="70">
        <v>0</v>
      </c>
      <c r="N62" s="68">
        <v>0</v>
      </c>
    </row>
    <row r="63" spans="1:14" ht="24" x14ac:dyDescent="0.2">
      <c r="A63" s="40"/>
      <c r="B63" s="216"/>
      <c r="C63" s="55"/>
      <c r="D63" s="216"/>
      <c r="E63" s="52"/>
      <c r="F63" s="61" t="s">
        <v>256</v>
      </c>
      <c r="G63" s="225">
        <f t="shared" si="7"/>
        <v>48</v>
      </c>
      <c r="H63" s="53">
        <v>0</v>
      </c>
      <c r="I63" s="217">
        <v>0</v>
      </c>
      <c r="J63" s="68">
        <v>0</v>
      </c>
      <c r="K63" s="53">
        <v>0</v>
      </c>
      <c r="L63" s="53">
        <v>0</v>
      </c>
      <c r="M63" s="70">
        <v>0</v>
      </c>
      <c r="N63" s="68">
        <v>0</v>
      </c>
    </row>
    <row r="64" spans="1:14" x14ac:dyDescent="0.2">
      <c r="A64" s="40"/>
      <c r="B64" s="400" t="s">
        <v>49</v>
      </c>
      <c r="C64" s="401"/>
      <c r="D64" s="57"/>
      <c r="E64" s="52" t="s">
        <v>51</v>
      </c>
      <c r="F64" s="52"/>
      <c r="G64" s="225">
        <f t="shared" si="7"/>
        <v>49</v>
      </c>
      <c r="H64" s="53">
        <f>'anexa 4'!G24</f>
        <v>6975</v>
      </c>
      <c r="I64" s="217">
        <f>'anexa 4'!H24</f>
        <v>2000</v>
      </c>
      <c r="J64" s="68">
        <f t="shared" si="2"/>
        <v>28.673835125448026</v>
      </c>
      <c r="K64" s="53">
        <f>'anexa 4'!I24</f>
        <v>6375</v>
      </c>
      <c r="L64" s="53">
        <f>'anexa 4'!J24</f>
        <v>2150</v>
      </c>
      <c r="M64" s="70">
        <f t="shared" si="16"/>
        <v>318.75</v>
      </c>
      <c r="N64" s="68">
        <v>0</v>
      </c>
    </row>
    <row r="65" spans="1:15" x14ac:dyDescent="0.2">
      <c r="A65" s="40"/>
      <c r="B65" s="400" t="s">
        <v>50</v>
      </c>
      <c r="C65" s="401"/>
      <c r="D65" s="57"/>
      <c r="E65" s="216" t="s">
        <v>52</v>
      </c>
      <c r="F65" s="216"/>
      <c r="G65" s="226"/>
      <c r="H65" s="53">
        <v>0</v>
      </c>
      <c r="I65" s="217">
        <v>0</v>
      </c>
      <c r="J65" s="68">
        <v>0</v>
      </c>
      <c r="K65" s="67">
        <v>0</v>
      </c>
      <c r="L65" s="67">
        <v>0</v>
      </c>
      <c r="M65" s="67">
        <v>0</v>
      </c>
      <c r="N65" s="67">
        <v>0</v>
      </c>
    </row>
    <row r="66" spans="1:15" x14ac:dyDescent="0.2">
      <c r="A66" s="40"/>
      <c r="B66" s="216"/>
      <c r="C66" s="55">
        <v>1</v>
      </c>
      <c r="D66" s="216"/>
      <c r="E66" s="216" t="s">
        <v>53</v>
      </c>
      <c r="F66" s="216"/>
      <c r="G66" s="226">
        <v>50</v>
      </c>
      <c r="H66" s="53">
        <f>'anexa 2 '!I168</f>
        <v>83</v>
      </c>
      <c r="I66" s="217">
        <f>'anexa 2 '!L168</f>
        <v>100</v>
      </c>
      <c r="J66" s="68">
        <f t="shared" si="2"/>
        <v>120.48192771084338</v>
      </c>
      <c r="K66" s="53">
        <f>K67</f>
        <v>98</v>
      </c>
      <c r="L66" s="53">
        <f>L67</f>
        <v>89</v>
      </c>
      <c r="M66" s="70">
        <f t="shared" si="16"/>
        <v>98</v>
      </c>
      <c r="N66" s="70">
        <f t="shared" si="1"/>
        <v>90.816326530612244</v>
      </c>
    </row>
    <row r="67" spans="1:15" x14ac:dyDescent="0.2">
      <c r="A67" s="40"/>
      <c r="B67" s="216"/>
      <c r="C67" s="55">
        <v>2</v>
      </c>
      <c r="D67" s="216"/>
      <c r="E67" s="216" t="s">
        <v>54</v>
      </c>
      <c r="F67" s="216"/>
      <c r="G67" s="226">
        <f t="shared" si="7"/>
        <v>51</v>
      </c>
      <c r="H67" s="53">
        <f>'anexa 2 '!I169</f>
        <v>83</v>
      </c>
      <c r="I67" s="217">
        <f>'anexa 2 '!L169</f>
        <v>100</v>
      </c>
      <c r="J67" s="68">
        <f t="shared" si="2"/>
        <v>120.48192771084338</v>
      </c>
      <c r="K67" s="53">
        <v>98</v>
      </c>
      <c r="L67" s="53">
        <v>89</v>
      </c>
      <c r="M67" s="70">
        <f t="shared" si="16"/>
        <v>98</v>
      </c>
      <c r="N67" s="70">
        <f t="shared" si="1"/>
        <v>90.816326530612244</v>
      </c>
    </row>
    <row r="68" spans="1:15" ht="27.75" customHeight="1" x14ac:dyDescent="0.2">
      <c r="A68" s="40"/>
      <c r="B68" s="51"/>
      <c r="C68" s="55">
        <v>3</v>
      </c>
      <c r="D68" s="51"/>
      <c r="E68" s="390" t="s">
        <v>253</v>
      </c>
      <c r="F68" s="391"/>
      <c r="G68" s="226">
        <f t="shared" si="7"/>
        <v>52</v>
      </c>
      <c r="H68" s="53">
        <f>'anexa 2 '!I170</f>
        <v>8422.6907630522091</v>
      </c>
      <c r="I68" s="217">
        <f>'anexa 2 '!L170</f>
        <v>8260.8333333333321</v>
      </c>
      <c r="J68" s="68">
        <f t="shared" si="2"/>
        <v>98.078316843485496</v>
      </c>
      <c r="K68" s="53">
        <f>((K26)/K67)/12*1000</f>
        <v>7586.7346938775518</v>
      </c>
      <c r="L68" s="53">
        <f>ROUND(((L26)/L67)/12*1000,0)</f>
        <v>7519</v>
      </c>
      <c r="M68" s="70">
        <f t="shared" si="16"/>
        <v>91.839822784758027</v>
      </c>
      <c r="N68" s="70">
        <f t="shared" si="1"/>
        <v>99.107195696032264</v>
      </c>
    </row>
    <row r="69" spans="1:15" ht="43.5" customHeight="1" x14ac:dyDescent="0.2">
      <c r="A69" s="40"/>
      <c r="B69" s="51"/>
      <c r="C69" s="55">
        <f>C68+1</f>
        <v>4</v>
      </c>
      <c r="D69" s="51"/>
      <c r="E69" s="404" t="s">
        <v>269</v>
      </c>
      <c r="F69" s="404"/>
      <c r="G69" s="226">
        <f t="shared" si="7"/>
        <v>53</v>
      </c>
      <c r="H69" s="53">
        <f>'anexa 2 '!I172</f>
        <v>7547.1887550200809</v>
      </c>
      <c r="I69" s="217">
        <f>'anexa 2 '!L172</f>
        <v>7534.166666666667</v>
      </c>
      <c r="J69" s="68">
        <f t="shared" si="2"/>
        <v>99.827457762405217</v>
      </c>
      <c r="K69" s="53">
        <f>ROUND(K26/K67/12*1000,0)</f>
        <v>7587</v>
      </c>
      <c r="L69" s="53">
        <f>ROUND(L26/L67/12*1000,0)</f>
        <v>7519</v>
      </c>
      <c r="M69" s="70">
        <f t="shared" si="16"/>
        <v>100.70124986174096</v>
      </c>
      <c r="N69" s="70">
        <f t="shared" si="1"/>
        <v>99.103730064584155</v>
      </c>
    </row>
    <row r="70" spans="1:15" ht="30.6" customHeight="1" x14ac:dyDescent="0.2">
      <c r="A70" s="40"/>
      <c r="B70" s="51"/>
      <c r="C70" s="55">
        <f t="shared" ref="C70:C76" si="27">C69+1</f>
        <v>5</v>
      </c>
      <c r="D70" s="51"/>
      <c r="E70" s="390" t="s">
        <v>336</v>
      </c>
      <c r="F70" s="391"/>
      <c r="G70" s="226">
        <f t="shared" si="7"/>
        <v>54</v>
      </c>
      <c r="H70" s="53">
        <f>ROUND(H14/H67,0)</f>
        <v>1254</v>
      </c>
      <c r="I70" s="217">
        <f>ROUND(I14/I67,0)</f>
        <v>1330</v>
      </c>
      <c r="J70" s="68">
        <f t="shared" si="2"/>
        <v>106.06060606060606</v>
      </c>
      <c r="K70" s="53">
        <f>ROUND(K14/K67,0)</f>
        <v>1221</v>
      </c>
      <c r="L70" s="53">
        <f>ROUND(L14/L67,0)</f>
        <v>1210</v>
      </c>
      <c r="M70" s="70">
        <f t="shared" si="16"/>
        <v>91.804511278195491</v>
      </c>
      <c r="N70" s="70">
        <f t="shared" si="1"/>
        <v>99.099099099099092</v>
      </c>
    </row>
    <row r="71" spans="1:15" ht="36" customHeight="1" x14ac:dyDescent="0.2">
      <c r="A71" s="40"/>
      <c r="B71" s="51"/>
      <c r="C71" s="55">
        <f t="shared" si="27"/>
        <v>6</v>
      </c>
      <c r="D71" s="51"/>
      <c r="E71" s="405" t="s">
        <v>257</v>
      </c>
      <c r="F71" s="406"/>
      <c r="G71" s="226">
        <f t="shared" si="7"/>
        <v>55</v>
      </c>
      <c r="H71" s="53">
        <f>ROUND(H14/H67,0)</f>
        <v>1254</v>
      </c>
      <c r="I71" s="217">
        <f>ROUND(I14/I67,0)</f>
        <v>1330</v>
      </c>
      <c r="J71" s="68">
        <f t="shared" si="2"/>
        <v>106.06060606060606</v>
      </c>
      <c r="K71" s="53">
        <f>ROUND(K14/K67,0)</f>
        <v>1221</v>
      </c>
      <c r="L71" s="53">
        <f>ROUND(L14/L67,0)</f>
        <v>1210</v>
      </c>
      <c r="M71" s="70">
        <f t="shared" si="16"/>
        <v>91.804511278195491</v>
      </c>
      <c r="N71" s="70">
        <f t="shared" ref="N71" si="28">L71/K71*100</f>
        <v>99.099099099099092</v>
      </c>
    </row>
    <row r="72" spans="1:15" ht="34.5" customHeight="1" x14ac:dyDescent="0.2">
      <c r="A72" s="40"/>
      <c r="B72" s="51"/>
      <c r="C72" s="55">
        <f t="shared" si="27"/>
        <v>7</v>
      </c>
      <c r="D72" s="51"/>
      <c r="E72" s="405" t="s">
        <v>267</v>
      </c>
      <c r="F72" s="406"/>
      <c r="G72" s="226">
        <f t="shared" si="7"/>
        <v>56</v>
      </c>
      <c r="H72" s="53">
        <f>ROUND(H76/H67,0)</f>
        <v>1928</v>
      </c>
      <c r="I72" s="217">
        <v>0</v>
      </c>
      <c r="J72" s="67">
        <f t="shared" si="2"/>
        <v>0</v>
      </c>
      <c r="K72" s="53">
        <v>0</v>
      </c>
      <c r="L72" s="53">
        <v>0</v>
      </c>
      <c r="M72" s="70">
        <v>0</v>
      </c>
      <c r="N72" s="70">
        <v>0</v>
      </c>
    </row>
    <row r="73" spans="1:15" ht="24.6" customHeight="1" x14ac:dyDescent="0.2">
      <c r="A73" s="40"/>
      <c r="B73" s="51"/>
      <c r="C73" s="55">
        <f t="shared" si="27"/>
        <v>8</v>
      </c>
      <c r="D73" s="51"/>
      <c r="E73" s="390" t="s">
        <v>237</v>
      </c>
      <c r="F73" s="391"/>
      <c r="G73" s="226">
        <f t="shared" si="7"/>
        <v>57</v>
      </c>
      <c r="H73" s="53">
        <f>ROUND(H21/H13*1000,0)</f>
        <v>999</v>
      </c>
      <c r="I73" s="217">
        <f>ROUND(I21/I13*1000,0)</f>
        <v>998</v>
      </c>
      <c r="J73" s="68">
        <f t="shared" si="2"/>
        <v>99.899899899899907</v>
      </c>
      <c r="K73" s="53">
        <f t="shared" ref="K73" si="29">H73</f>
        <v>999</v>
      </c>
      <c r="L73" s="53">
        <f t="shared" ref="L73" si="30">H73</f>
        <v>999</v>
      </c>
      <c r="M73" s="70">
        <f t="shared" si="16"/>
        <v>100.10020040080161</v>
      </c>
      <c r="N73" s="70">
        <f t="shared" si="1"/>
        <v>100</v>
      </c>
    </row>
    <row r="74" spans="1:15" x14ac:dyDescent="0.2">
      <c r="A74" s="40"/>
      <c r="B74" s="51"/>
      <c r="C74" s="55">
        <f t="shared" si="27"/>
        <v>9</v>
      </c>
      <c r="D74" s="51"/>
      <c r="E74" s="51" t="s">
        <v>202</v>
      </c>
      <c r="F74" s="51"/>
      <c r="G74" s="226">
        <f t="shared" si="7"/>
        <v>58</v>
      </c>
      <c r="H74" s="53">
        <f>'anexa 2 '!I181</f>
        <v>9300</v>
      </c>
      <c r="I74" s="217">
        <f>'anexa 2 '!L181</f>
        <v>9300</v>
      </c>
      <c r="J74" s="68">
        <f t="shared" si="2"/>
        <v>100</v>
      </c>
      <c r="K74" s="53">
        <f>H74-100</f>
        <v>9200</v>
      </c>
      <c r="L74" s="53">
        <f>K74-100</f>
        <v>9100</v>
      </c>
      <c r="M74" s="70">
        <f t="shared" si="16"/>
        <v>98.924731182795696</v>
      </c>
      <c r="N74" s="70">
        <f t="shared" si="1"/>
        <v>98.91304347826086</v>
      </c>
    </row>
    <row r="75" spans="1:15" ht="12.75" x14ac:dyDescent="0.2">
      <c r="A75" s="40"/>
      <c r="B75" s="51"/>
      <c r="C75" s="226">
        <f t="shared" si="27"/>
        <v>10</v>
      </c>
      <c r="D75" s="51"/>
      <c r="E75" s="51" t="s">
        <v>203</v>
      </c>
      <c r="F75" s="51"/>
      <c r="G75" s="226">
        <f t="shared" si="7"/>
        <v>59</v>
      </c>
      <c r="H75" s="53">
        <f>'anexa 2 '!I182</f>
        <v>4900</v>
      </c>
      <c r="I75" s="217">
        <f>'anexa 2 '!L182</f>
        <v>4900</v>
      </c>
      <c r="J75" s="68">
        <f t="shared" si="2"/>
        <v>100</v>
      </c>
      <c r="K75" s="53">
        <f>H75-100</f>
        <v>4800</v>
      </c>
      <c r="L75" s="53">
        <f>K75-100</f>
        <v>4700</v>
      </c>
      <c r="M75" s="70">
        <f t="shared" si="16"/>
        <v>97.959183673469383</v>
      </c>
      <c r="N75" s="68">
        <f t="shared" si="1"/>
        <v>97.916666666666657</v>
      </c>
    </row>
    <row r="76" spans="1:15" s="64" customFormat="1" ht="12" customHeight="1" x14ac:dyDescent="0.2">
      <c r="A76" s="48"/>
      <c r="B76" s="52"/>
      <c r="C76" s="63">
        <f t="shared" si="27"/>
        <v>11</v>
      </c>
      <c r="D76" s="62"/>
      <c r="E76" s="62" t="s">
        <v>254</v>
      </c>
      <c r="F76" s="62"/>
      <c r="G76" s="232">
        <f t="shared" si="7"/>
        <v>60</v>
      </c>
      <c r="H76" s="63">
        <f>'anexa 2 '!I177</f>
        <v>160000</v>
      </c>
      <c r="I76" s="217">
        <f>'anexa 2 '!L177</f>
        <v>160000</v>
      </c>
      <c r="J76" s="68">
        <f t="shared" si="2"/>
        <v>100</v>
      </c>
      <c r="K76" s="63">
        <v>140000</v>
      </c>
      <c r="L76" s="63">
        <v>125000</v>
      </c>
      <c r="M76" s="70">
        <f t="shared" si="16"/>
        <v>87.5</v>
      </c>
      <c r="N76" s="69">
        <f t="shared" si="1"/>
        <v>89.285714285714292</v>
      </c>
      <c r="O76" s="43"/>
    </row>
    <row r="77" spans="1:15" s="64" customFormat="1" ht="12" customHeight="1" x14ac:dyDescent="0.2">
      <c r="A77" s="48"/>
      <c r="B77" s="166"/>
      <c r="C77" s="167"/>
      <c r="D77" s="168"/>
      <c r="E77" s="168"/>
      <c r="F77" s="168"/>
      <c r="G77" s="233"/>
      <c r="H77" s="167"/>
      <c r="I77" s="218"/>
      <c r="J77" s="169"/>
      <c r="K77" s="167"/>
      <c r="L77" s="167"/>
      <c r="M77" s="169"/>
      <c r="N77" s="169"/>
    </row>
    <row r="78" spans="1:15" s="64" customFormat="1" ht="12" customHeight="1" x14ac:dyDescent="0.2">
      <c r="A78" s="48"/>
      <c r="B78" s="166"/>
      <c r="C78" s="167"/>
      <c r="D78" s="168"/>
      <c r="E78" s="168"/>
      <c r="F78" s="168"/>
      <c r="G78" s="233"/>
      <c r="H78" s="167"/>
      <c r="I78" s="218"/>
      <c r="J78" s="169"/>
      <c r="K78" s="167"/>
      <c r="L78" s="167"/>
      <c r="M78" s="169"/>
      <c r="N78" s="169"/>
    </row>
    <row r="79" spans="1:15" x14ac:dyDescent="0.2">
      <c r="A79" s="40"/>
      <c r="B79" s="40"/>
      <c r="C79" s="41"/>
      <c r="D79" s="40"/>
      <c r="E79" s="40"/>
      <c r="F79" s="40"/>
      <c r="G79" s="228"/>
      <c r="H79" s="42"/>
      <c r="I79" s="379"/>
      <c r="J79" s="72"/>
      <c r="K79" s="41"/>
      <c r="L79" s="41"/>
      <c r="M79" s="72"/>
      <c r="N79" s="72"/>
    </row>
    <row r="80" spans="1:15" ht="14.25" x14ac:dyDescent="0.2">
      <c r="A80" s="40"/>
      <c r="B80" s="40"/>
      <c r="C80" s="43"/>
      <c r="E80" s="171" t="s">
        <v>390</v>
      </c>
      <c r="F80" s="171"/>
      <c r="G80" s="234"/>
      <c r="H80" s="173"/>
      <c r="I80" s="385"/>
      <c r="J80" s="174"/>
      <c r="K80" s="171"/>
      <c r="L80" s="171" t="s">
        <v>391</v>
      </c>
      <c r="M80" s="171"/>
      <c r="N80" s="171"/>
    </row>
    <row r="81" spans="1:14" ht="14.25" x14ac:dyDescent="0.2">
      <c r="A81" s="40"/>
      <c r="B81" s="40"/>
      <c r="C81" s="43"/>
      <c r="E81" s="171" t="s">
        <v>392</v>
      </c>
      <c r="F81" s="171"/>
      <c r="G81" s="234"/>
      <c r="H81" s="173"/>
      <c r="I81" s="385"/>
      <c r="J81" s="174"/>
      <c r="K81" s="171"/>
      <c r="L81" s="171" t="s">
        <v>393</v>
      </c>
      <c r="M81" s="171"/>
      <c r="N81" s="171"/>
    </row>
    <row r="82" spans="1:14" ht="15" x14ac:dyDescent="0.25">
      <c r="A82" s="40"/>
      <c r="B82" s="40"/>
      <c r="C82" s="43"/>
      <c r="E82" s="175"/>
      <c r="F82" s="175"/>
      <c r="G82" s="235"/>
      <c r="H82" s="175"/>
      <c r="I82" s="386"/>
      <c r="J82" s="175"/>
      <c r="K82" s="175"/>
      <c r="L82" s="175"/>
      <c r="M82" s="175"/>
      <c r="N82" s="175"/>
    </row>
    <row r="83" spans="1:14" x14ac:dyDescent="0.2">
      <c r="A83" s="40"/>
      <c r="B83" s="40"/>
      <c r="C83" s="43"/>
      <c r="G83" s="236"/>
      <c r="H83" s="43"/>
      <c r="I83" s="387"/>
      <c r="J83" s="43"/>
      <c r="K83" s="43"/>
      <c r="L83" s="43"/>
      <c r="M83" s="43"/>
      <c r="N83" s="43"/>
    </row>
    <row r="84" spans="1:14" x14ac:dyDescent="0.2">
      <c r="C84" s="43"/>
      <c r="G84" s="236"/>
      <c r="H84" s="43"/>
      <c r="I84" s="387"/>
      <c r="J84" s="43"/>
      <c r="K84" s="43"/>
      <c r="L84" s="43"/>
      <c r="M84" s="43"/>
      <c r="N84" s="43"/>
    </row>
    <row r="85" spans="1:14" x14ac:dyDescent="0.2">
      <c r="C85" s="43"/>
      <c r="G85" s="236"/>
      <c r="H85" s="43"/>
      <c r="I85" s="387"/>
      <c r="J85" s="43"/>
      <c r="K85" s="43"/>
      <c r="L85" s="43"/>
      <c r="M85" s="43"/>
      <c r="N85" s="43"/>
    </row>
    <row r="86" spans="1:14" x14ac:dyDescent="0.2">
      <c r="C86" s="43"/>
      <c r="G86" s="236"/>
      <c r="H86" s="43"/>
      <c r="I86" s="387"/>
      <c r="J86" s="43"/>
      <c r="K86" s="43"/>
      <c r="L86" s="43"/>
      <c r="M86" s="43"/>
      <c r="N86" s="43"/>
    </row>
    <row r="87" spans="1:14" x14ac:dyDescent="0.2">
      <c r="C87" s="43"/>
      <c r="G87" s="236"/>
      <c r="H87" s="43"/>
      <c r="I87" s="387"/>
      <c r="J87" s="43"/>
      <c r="K87" s="43"/>
      <c r="L87" s="43"/>
      <c r="M87" s="43"/>
      <c r="N87" s="43"/>
    </row>
    <row r="88" spans="1:14" x14ac:dyDescent="0.2">
      <c r="C88" s="43"/>
      <c r="G88" s="236"/>
      <c r="H88" s="43"/>
      <c r="I88" s="387"/>
      <c r="J88" s="43"/>
      <c r="K88" s="43"/>
      <c r="L88" s="43"/>
      <c r="M88" s="43"/>
      <c r="N88" s="43"/>
    </row>
    <row r="89" spans="1:14" x14ac:dyDescent="0.2">
      <c r="C89" s="43"/>
      <c r="G89" s="236"/>
      <c r="H89" s="43"/>
      <c r="I89" s="387"/>
      <c r="J89" s="43"/>
      <c r="K89" s="43"/>
      <c r="L89" s="43"/>
      <c r="M89" s="43"/>
      <c r="N89" s="43"/>
    </row>
    <row r="90" spans="1:14" x14ac:dyDescent="0.2">
      <c r="C90" s="43"/>
      <c r="G90" s="236"/>
      <c r="H90" s="43"/>
      <c r="I90" s="387"/>
      <c r="J90" s="43"/>
      <c r="K90" s="43"/>
      <c r="L90" s="43"/>
      <c r="M90" s="43"/>
      <c r="N90" s="43"/>
    </row>
    <row r="91" spans="1:14" x14ac:dyDescent="0.2">
      <c r="C91" s="43"/>
      <c r="G91" s="236"/>
      <c r="H91" s="43"/>
      <c r="I91" s="387"/>
      <c r="J91" s="43"/>
      <c r="K91" s="43"/>
      <c r="L91" s="43"/>
      <c r="M91" s="43"/>
      <c r="N91" s="43"/>
    </row>
    <row r="92" spans="1:14" x14ac:dyDescent="0.2">
      <c r="C92" s="43"/>
      <c r="G92" s="236"/>
      <c r="H92" s="43"/>
      <c r="I92" s="387"/>
      <c r="J92" s="43"/>
      <c r="K92" s="43"/>
      <c r="L92" s="43"/>
      <c r="M92" s="43"/>
      <c r="N92" s="43"/>
    </row>
    <row r="93" spans="1:14" x14ac:dyDescent="0.2">
      <c r="C93" s="43"/>
      <c r="G93" s="236"/>
      <c r="H93" s="43"/>
      <c r="I93" s="387"/>
      <c r="J93" s="43"/>
      <c r="K93" s="43"/>
      <c r="L93" s="43"/>
      <c r="M93" s="43"/>
      <c r="N93" s="43"/>
    </row>
    <row r="94" spans="1:14" x14ac:dyDescent="0.2">
      <c r="C94" s="43"/>
      <c r="G94" s="236"/>
      <c r="H94" s="43"/>
      <c r="I94" s="387"/>
      <c r="J94" s="43"/>
      <c r="K94" s="43"/>
      <c r="L94" s="43"/>
      <c r="M94" s="43"/>
      <c r="N94" s="43"/>
    </row>
    <row r="95" spans="1:14" x14ac:dyDescent="0.2">
      <c r="C95" s="43"/>
      <c r="G95" s="236"/>
      <c r="H95" s="43"/>
      <c r="I95" s="387"/>
      <c r="J95" s="43"/>
      <c r="K95" s="43"/>
      <c r="L95" s="43"/>
      <c r="M95" s="43"/>
      <c r="N95" s="43"/>
    </row>
    <row r="96" spans="1:14" x14ac:dyDescent="0.2">
      <c r="C96" s="43"/>
      <c r="G96" s="236"/>
      <c r="H96" s="43"/>
      <c r="I96" s="387"/>
      <c r="J96" s="43"/>
      <c r="K96" s="43"/>
      <c r="L96" s="43"/>
      <c r="M96" s="43"/>
      <c r="N96" s="43"/>
    </row>
    <row r="97" spans="7:9" s="43" customFormat="1" x14ac:dyDescent="0.2">
      <c r="G97" s="236"/>
      <c r="I97" s="387"/>
    </row>
    <row r="98" spans="7:9" s="43" customFormat="1" x14ac:dyDescent="0.2">
      <c r="G98" s="236"/>
      <c r="I98" s="387"/>
    </row>
    <row r="99" spans="7:9" s="43" customFormat="1" x14ac:dyDescent="0.2">
      <c r="G99" s="236"/>
      <c r="I99" s="387"/>
    </row>
    <row r="100" spans="7:9" s="43" customFormat="1" x14ac:dyDescent="0.2">
      <c r="G100" s="236"/>
      <c r="I100" s="387"/>
    </row>
    <row r="101" spans="7:9" s="43" customFormat="1" x14ac:dyDescent="0.2">
      <c r="G101" s="236"/>
      <c r="I101" s="387"/>
    </row>
    <row r="102" spans="7:9" s="43" customFormat="1" x14ac:dyDescent="0.2">
      <c r="G102" s="236"/>
      <c r="I102" s="387"/>
    </row>
    <row r="103" spans="7:9" s="43" customFormat="1" x14ac:dyDescent="0.2">
      <c r="G103" s="236"/>
      <c r="I103" s="387"/>
    </row>
    <row r="104" spans="7:9" s="43" customFormat="1" x14ac:dyDescent="0.2">
      <c r="G104" s="236"/>
      <c r="I104" s="387"/>
    </row>
    <row r="105" spans="7:9" s="43" customFormat="1" x14ac:dyDescent="0.2">
      <c r="G105" s="236"/>
      <c r="I105" s="387"/>
    </row>
    <row r="106" spans="7:9" s="43" customFormat="1" x14ac:dyDescent="0.2">
      <c r="G106" s="236"/>
      <c r="I106" s="387"/>
    </row>
    <row r="107" spans="7:9" s="43" customFormat="1" x14ac:dyDescent="0.2">
      <c r="G107" s="236"/>
      <c r="I107" s="387"/>
    </row>
    <row r="108" spans="7:9" s="43" customFormat="1" x14ac:dyDescent="0.2">
      <c r="G108" s="236"/>
      <c r="I108" s="387"/>
    </row>
    <row r="109" spans="7:9" s="43" customFormat="1" x14ac:dyDescent="0.2">
      <c r="G109" s="236"/>
      <c r="I109" s="387"/>
    </row>
    <row r="110" spans="7:9" s="43" customFormat="1" x14ac:dyDescent="0.2">
      <c r="G110" s="236"/>
      <c r="I110" s="387"/>
    </row>
    <row r="111" spans="7:9" s="43" customFormat="1" x14ac:dyDescent="0.2">
      <c r="G111" s="236"/>
      <c r="I111" s="387"/>
    </row>
    <row r="112" spans="7:9" s="43" customFormat="1" x14ac:dyDescent="0.2">
      <c r="G112" s="236"/>
      <c r="I112" s="387"/>
    </row>
    <row r="113" spans="7:9" s="43" customFormat="1" x14ac:dyDescent="0.2">
      <c r="G113" s="236"/>
      <c r="I113" s="387"/>
    </row>
    <row r="114" spans="7:9" s="43" customFormat="1" x14ac:dyDescent="0.2">
      <c r="G114" s="236"/>
      <c r="I114" s="387"/>
    </row>
    <row r="115" spans="7:9" s="43" customFormat="1" x14ac:dyDescent="0.2">
      <c r="G115" s="236"/>
      <c r="I115" s="387"/>
    </row>
    <row r="116" spans="7:9" s="43" customFormat="1" x14ac:dyDescent="0.2">
      <c r="G116" s="236"/>
      <c r="I116" s="387"/>
    </row>
    <row r="117" spans="7:9" s="43" customFormat="1" x14ac:dyDescent="0.2">
      <c r="G117" s="236"/>
      <c r="I117" s="387"/>
    </row>
    <row r="118" spans="7:9" s="43" customFormat="1" x14ac:dyDescent="0.2">
      <c r="G118" s="236"/>
      <c r="I118" s="387"/>
    </row>
    <row r="119" spans="7:9" s="43" customFormat="1" x14ac:dyDescent="0.2">
      <c r="G119" s="236"/>
      <c r="I119" s="387"/>
    </row>
    <row r="120" spans="7:9" s="43" customFormat="1" x14ac:dyDescent="0.2">
      <c r="G120" s="236"/>
      <c r="I120" s="387"/>
    </row>
    <row r="121" spans="7:9" s="43" customFormat="1" x14ac:dyDescent="0.2">
      <c r="G121" s="236"/>
      <c r="I121" s="387"/>
    </row>
    <row r="122" spans="7:9" s="43" customFormat="1" x14ac:dyDescent="0.2">
      <c r="G122" s="236"/>
      <c r="I122" s="387"/>
    </row>
    <row r="123" spans="7:9" s="43" customFormat="1" x14ac:dyDescent="0.2">
      <c r="G123" s="236"/>
      <c r="I123" s="387"/>
    </row>
    <row r="124" spans="7:9" s="43" customFormat="1" x14ac:dyDescent="0.2">
      <c r="G124" s="236"/>
      <c r="I124" s="387"/>
    </row>
    <row r="125" spans="7:9" s="43" customFormat="1" x14ac:dyDescent="0.2">
      <c r="G125" s="236"/>
      <c r="I125" s="387"/>
    </row>
    <row r="126" spans="7:9" s="43" customFormat="1" x14ac:dyDescent="0.2">
      <c r="G126" s="236"/>
      <c r="I126" s="387"/>
    </row>
    <row r="127" spans="7:9" s="43" customFormat="1" x14ac:dyDescent="0.2">
      <c r="G127" s="236"/>
      <c r="I127" s="387"/>
    </row>
    <row r="128" spans="7:9" s="43" customFormat="1" x14ac:dyDescent="0.2">
      <c r="G128" s="236"/>
      <c r="I128" s="387"/>
    </row>
    <row r="129" spans="7:9" s="43" customFormat="1" x14ac:dyDescent="0.2">
      <c r="G129" s="236"/>
      <c r="I129" s="387"/>
    </row>
    <row r="130" spans="7:9" s="43" customFormat="1" x14ac:dyDescent="0.2">
      <c r="G130" s="236"/>
      <c r="I130" s="387"/>
    </row>
    <row r="131" spans="7:9" s="43" customFormat="1" x14ac:dyDescent="0.2">
      <c r="G131" s="236"/>
      <c r="I131" s="387"/>
    </row>
    <row r="132" spans="7:9" s="43" customFormat="1" x14ac:dyDescent="0.2">
      <c r="G132" s="236"/>
      <c r="I132" s="387"/>
    </row>
    <row r="133" spans="7:9" s="43" customFormat="1" x14ac:dyDescent="0.2">
      <c r="G133" s="236"/>
      <c r="I133" s="387"/>
    </row>
    <row r="134" spans="7:9" s="43" customFormat="1" x14ac:dyDescent="0.2">
      <c r="G134" s="236"/>
      <c r="I134" s="387"/>
    </row>
    <row r="135" spans="7:9" s="43" customFormat="1" x14ac:dyDescent="0.2">
      <c r="G135" s="236"/>
      <c r="I135" s="387"/>
    </row>
    <row r="136" spans="7:9" s="43" customFormat="1" x14ac:dyDescent="0.2">
      <c r="G136" s="236"/>
      <c r="I136" s="387"/>
    </row>
    <row r="137" spans="7:9" s="43" customFormat="1" x14ac:dyDescent="0.2">
      <c r="G137" s="236"/>
      <c r="I137" s="387"/>
    </row>
    <row r="138" spans="7:9" s="43" customFormat="1" x14ac:dyDescent="0.2">
      <c r="G138" s="236"/>
      <c r="I138" s="387"/>
    </row>
    <row r="139" spans="7:9" s="43" customFormat="1" x14ac:dyDescent="0.2">
      <c r="G139" s="236"/>
      <c r="I139" s="387"/>
    </row>
    <row r="140" spans="7:9" s="43" customFormat="1" x14ac:dyDescent="0.2">
      <c r="G140" s="236"/>
      <c r="I140" s="387"/>
    </row>
    <row r="141" spans="7:9" s="43" customFormat="1" x14ac:dyDescent="0.2">
      <c r="G141" s="236"/>
      <c r="I141" s="387"/>
    </row>
    <row r="142" spans="7:9" s="43" customFormat="1" x14ac:dyDescent="0.2">
      <c r="G142" s="236"/>
      <c r="I142" s="387"/>
    </row>
    <row r="143" spans="7:9" s="43" customFormat="1" x14ac:dyDescent="0.2">
      <c r="G143" s="236"/>
      <c r="I143" s="387"/>
    </row>
    <row r="144" spans="7:9" s="43" customFormat="1" x14ac:dyDescent="0.2">
      <c r="G144" s="236"/>
      <c r="I144" s="387"/>
    </row>
    <row r="145" spans="7:9" s="43" customFormat="1" x14ac:dyDescent="0.2">
      <c r="G145" s="236"/>
      <c r="I145" s="387"/>
    </row>
    <row r="146" spans="7:9" s="43" customFormat="1" x14ac:dyDescent="0.2">
      <c r="G146" s="236"/>
      <c r="I146" s="387"/>
    </row>
    <row r="147" spans="7:9" s="43" customFormat="1" x14ac:dyDescent="0.2">
      <c r="G147" s="236"/>
      <c r="I147" s="387"/>
    </row>
    <row r="148" spans="7:9" s="43" customFormat="1" x14ac:dyDescent="0.2">
      <c r="G148" s="236"/>
      <c r="I148" s="387"/>
    </row>
    <row r="149" spans="7:9" s="43" customFormat="1" x14ac:dyDescent="0.2">
      <c r="G149" s="236"/>
      <c r="I149" s="387"/>
    </row>
    <row r="150" spans="7:9" s="43" customFormat="1" x14ac:dyDescent="0.2">
      <c r="G150" s="236"/>
      <c r="I150" s="387"/>
    </row>
    <row r="151" spans="7:9" s="43" customFormat="1" x14ac:dyDescent="0.2">
      <c r="G151" s="236"/>
      <c r="I151" s="387"/>
    </row>
    <row r="152" spans="7:9" s="43" customFormat="1" x14ac:dyDescent="0.2">
      <c r="G152" s="236"/>
      <c r="I152" s="387"/>
    </row>
    <row r="153" spans="7:9" s="43" customFormat="1" x14ac:dyDescent="0.2">
      <c r="G153" s="236"/>
      <c r="I153" s="387"/>
    </row>
    <row r="154" spans="7:9" s="43" customFormat="1" x14ac:dyDescent="0.2">
      <c r="G154" s="236"/>
      <c r="I154" s="387"/>
    </row>
    <row r="155" spans="7:9" s="43" customFormat="1" x14ac:dyDescent="0.2">
      <c r="G155" s="236"/>
      <c r="I155" s="387"/>
    </row>
    <row r="156" spans="7:9" s="43" customFormat="1" x14ac:dyDescent="0.2">
      <c r="G156" s="236"/>
      <c r="I156" s="387"/>
    </row>
    <row r="157" spans="7:9" s="43" customFormat="1" x14ac:dyDescent="0.2">
      <c r="G157" s="236"/>
      <c r="I157" s="387"/>
    </row>
    <row r="158" spans="7:9" s="43" customFormat="1" x14ac:dyDescent="0.2">
      <c r="G158" s="236"/>
      <c r="I158" s="387"/>
    </row>
    <row r="159" spans="7:9" s="43" customFormat="1" x14ac:dyDescent="0.2">
      <c r="G159" s="236"/>
      <c r="I159" s="387"/>
    </row>
    <row r="160" spans="7:9" s="43" customFormat="1" x14ac:dyDescent="0.2">
      <c r="G160" s="236"/>
      <c r="I160" s="387"/>
    </row>
    <row r="161" spans="7:9" s="43" customFormat="1" x14ac:dyDescent="0.2">
      <c r="G161" s="236"/>
      <c r="I161" s="387"/>
    </row>
    <row r="162" spans="7:9" s="43" customFormat="1" x14ac:dyDescent="0.2">
      <c r="G162" s="236"/>
      <c r="I162" s="387"/>
    </row>
    <row r="163" spans="7:9" s="43" customFormat="1" x14ac:dyDescent="0.2">
      <c r="G163" s="236"/>
      <c r="I163" s="387"/>
    </row>
    <row r="164" spans="7:9" s="43" customFormat="1" x14ac:dyDescent="0.2">
      <c r="G164" s="236"/>
      <c r="I164" s="387"/>
    </row>
    <row r="165" spans="7:9" s="43" customFormat="1" x14ac:dyDescent="0.2">
      <c r="G165" s="236"/>
      <c r="I165" s="387"/>
    </row>
    <row r="166" spans="7:9" s="43" customFormat="1" x14ac:dyDescent="0.2">
      <c r="G166" s="236"/>
      <c r="I166" s="387"/>
    </row>
    <row r="167" spans="7:9" s="43" customFormat="1" x14ac:dyDescent="0.2">
      <c r="G167" s="236"/>
      <c r="I167" s="387"/>
    </row>
    <row r="168" spans="7:9" s="43" customFormat="1" x14ac:dyDescent="0.2">
      <c r="G168" s="236"/>
      <c r="I168" s="387"/>
    </row>
    <row r="169" spans="7:9" s="43" customFormat="1" x14ac:dyDescent="0.2">
      <c r="G169" s="236"/>
      <c r="I169" s="387"/>
    </row>
    <row r="170" spans="7:9" s="43" customFormat="1" x14ac:dyDescent="0.2">
      <c r="G170" s="236"/>
      <c r="I170" s="387"/>
    </row>
    <row r="171" spans="7:9" s="43" customFormat="1" x14ac:dyDescent="0.2">
      <c r="G171" s="236"/>
      <c r="I171" s="387"/>
    </row>
    <row r="172" spans="7:9" s="43" customFormat="1" x14ac:dyDescent="0.2">
      <c r="G172" s="236"/>
      <c r="I172" s="387"/>
    </row>
    <row r="173" spans="7:9" s="43" customFormat="1" x14ac:dyDescent="0.2">
      <c r="G173" s="236"/>
      <c r="I173" s="387"/>
    </row>
    <row r="174" spans="7:9" s="43" customFormat="1" x14ac:dyDescent="0.2">
      <c r="G174" s="236"/>
      <c r="I174" s="387"/>
    </row>
    <row r="175" spans="7:9" s="43" customFormat="1" x14ac:dyDescent="0.2">
      <c r="G175" s="236"/>
      <c r="I175" s="387"/>
    </row>
    <row r="176" spans="7:9" s="43" customFormat="1" x14ac:dyDescent="0.2">
      <c r="G176" s="236"/>
      <c r="I176" s="387"/>
    </row>
    <row r="177" spans="7:9" s="43" customFormat="1" x14ac:dyDescent="0.2">
      <c r="G177" s="236"/>
      <c r="I177" s="387"/>
    </row>
    <row r="178" spans="7:9" s="43" customFormat="1" x14ac:dyDescent="0.2">
      <c r="G178" s="236"/>
      <c r="I178" s="387"/>
    </row>
    <row r="179" spans="7:9" s="43" customFormat="1" x14ac:dyDescent="0.2">
      <c r="G179" s="236"/>
      <c r="I179" s="387"/>
    </row>
    <row r="180" spans="7:9" s="43" customFormat="1" x14ac:dyDescent="0.2">
      <c r="G180" s="236"/>
      <c r="I180" s="387"/>
    </row>
    <row r="181" spans="7:9" s="43" customFormat="1" x14ac:dyDescent="0.2">
      <c r="G181" s="236"/>
      <c r="I181" s="387"/>
    </row>
    <row r="182" spans="7:9" s="43" customFormat="1" x14ac:dyDescent="0.2">
      <c r="G182" s="236"/>
      <c r="I182" s="387"/>
    </row>
    <row r="183" spans="7:9" s="43" customFormat="1" x14ac:dyDescent="0.2">
      <c r="G183" s="236"/>
      <c r="I183" s="387"/>
    </row>
    <row r="184" spans="7:9" s="43" customFormat="1" x14ac:dyDescent="0.2">
      <c r="G184" s="236"/>
      <c r="I184" s="387"/>
    </row>
    <row r="185" spans="7:9" s="43" customFormat="1" x14ac:dyDescent="0.2">
      <c r="G185" s="236"/>
      <c r="I185" s="387"/>
    </row>
    <row r="186" spans="7:9" s="43" customFormat="1" x14ac:dyDescent="0.2">
      <c r="G186" s="236"/>
      <c r="I186" s="387"/>
    </row>
    <row r="187" spans="7:9" s="43" customFormat="1" x14ac:dyDescent="0.2">
      <c r="G187" s="236"/>
      <c r="I187" s="387"/>
    </row>
    <row r="188" spans="7:9" s="43" customFormat="1" x14ac:dyDescent="0.2">
      <c r="G188" s="236"/>
      <c r="I188" s="387"/>
    </row>
    <row r="189" spans="7:9" s="43" customFormat="1" x14ac:dyDescent="0.2">
      <c r="G189" s="236"/>
      <c r="I189" s="387"/>
    </row>
    <row r="190" spans="7:9" s="43" customFormat="1" x14ac:dyDescent="0.2">
      <c r="G190" s="236"/>
      <c r="I190" s="387"/>
    </row>
    <row r="191" spans="7:9" s="43" customFormat="1" x14ac:dyDescent="0.2">
      <c r="G191" s="236"/>
      <c r="I191" s="387"/>
    </row>
    <row r="192" spans="7:9" s="43" customFormat="1" x14ac:dyDescent="0.2">
      <c r="G192" s="236"/>
      <c r="I192" s="387"/>
    </row>
    <row r="193" spans="7:9" s="43" customFormat="1" x14ac:dyDescent="0.2">
      <c r="G193" s="236"/>
      <c r="I193" s="387"/>
    </row>
    <row r="194" spans="7:9" s="43" customFormat="1" x14ac:dyDescent="0.2">
      <c r="G194" s="236"/>
      <c r="I194" s="387"/>
    </row>
    <row r="195" spans="7:9" s="43" customFormat="1" x14ac:dyDescent="0.2">
      <c r="G195" s="236"/>
      <c r="I195" s="387"/>
    </row>
    <row r="196" spans="7:9" s="43" customFormat="1" x14ac:dyDescent="0.2">
      <c r="G196" s="236"/>
      <c r="I196" s="387"/>
    </row>
    <row r="197" spans="7:9" s="43" customFormat="1" x14ac:dyDescent="0.2">
      <c r="G197" s="236"/>
      <c r="I197" s="387"/>
    </row>
    <row r="198" spans="7:9" s="43" customFormat="1" x14ac:dyDescent="0.2">
      <c r="G198" s="236"/>
      <c r="I198" s="387"/>
    </row>
    <row r="199" spans="7:9" s="43" customFormat="1" x14ac:dyDescent="0.2">
      <c r="G199" s="236"/>
      <c r="I199" s="387"/>
    </row>
    <row r="200" spans="7:9" s="43" customFormat="1" x14ac:dyDescent="0.2">
      <c r="G200" s="236"/>
      <c r="I200" s="387"/>
    </row>
    <row r="201" spans="7:9" s="43" customFormat="1" x14ac:dyDescent="0.2">
      <c r="G201" s="236"/>
      <c r="I201" s="387"/>
    </row>
    <row r="202" spans="7:9" s="43" customFormat="1" x14ac:dyDescent="0.2">
      <c r="G202" s="236"/>
      <c r="I202" s="387"/>
    </row>
    <row r="203" spans="7:9" s="43" customFormat="1" x14ac:dyDescent="0.2">
      <c r="G203" s="236"/>
      <c r="I203" s="387"/>
    </row>
    <row r="204" spans="7:9" s="43" customFormat="1" x14ac:dyDescent="0.2">
      <c r="G204" s="236"/>
      <c r="I204" s="387"/>
    </row>
    <row r="205" spans="7:9" s="43" customFormat="1" x14ac:dyDescent="0.2">
      <c r="G205" s="236"/>
      <c r="I205" s="387"/>
    </row>
    <row r="206" spans="7:9" s="43" customFormat="1" x14ac:dyDescent="0.2">
      <c r="G206" s="236"/>
      <c r="I206" s="387"/>
    </row>
    <row r="207" spans="7:9" s="43" customFormat="1" x14ac:dyDescent="0.2">
      <c r="G207" s="236"/>
      <c r="I207" s="387"/>
    </row>
    <row r="208" spans="7:9" s="43" customFormat="1" x14ac:dyDescent="0.2">
      <c r="G208" s="236"/>
      <c r="I208" s="387"/>
    </row>
    <row r="209" spans="7:9" s="43" customFormat="1" x14ac:dyDescent="0.2">
      <c r="G209" s="236"/>
      <c r="I209" s="387"/>
    </row>
    <row r="210" spans="7:9" s="43" customFormat="1" x14ac:dyDescent="0.2">
      <c r="G210" s="236"/>
      <c r="I210" s="387"/>
    </row>
    <row r="211" spans="7:9" s="43" customFormat="1" x14ac:dyDescent="0.2">
      <c r="G211" s="236"/>
      <c r="I211" s="387"/>
    </row>
    <row r="212" spans="7:9" s="43" customFormat="1" x14ac:dyDescent="0.2">
      <c r="G212" s="236"/>
      <c r="I212" s="387"/>
    </row>
    <row r="213" spans="7:9" s="43" customFormat="1" x14ac:dyDescent="0.2">
      <c r="G213" s="236"/>
      <c r="I213" s="387"/>
    </row>
    <row r="214" spans="7:9" s="43" customFormat="1" x14ac:dyDescent="0.2">
      <c r="G214" s="236"/>
      <c r="I214" s="387"/>
    </row>
    <row r="215" spans="7:9" s="43" customFormat="1" x14ac:dyDescent="0.2">
      <c r="G215" s="236"/>
      <c r="I215" s="387"/>
    </row>
    <row r="216" spans="7:9" s="43" customFormat="1" x14ac:dyDescent="0.2">
      <c r="G216" s="236"/>
      <c r="I216" s="387"/>
    </row>
    <row r="217" spans="7:9" s="43" customFormat="1" x14ac:dyDescent="0.2">
      <c r="G217" s="236"/>
      <c r="I217" s="387"/>
    </row>
    <row r="218" spans="7:9" s="43" customFormat="1" x14ac:dyDescent="0.2">
      <c r="G218" s="236"/>
      <c r="I218" s="387"/>
    </row>
    <row r="219" spans="7:9" s="43" customFormat="1" x14ac:dyDescent="0.2">
      <c r="G219" s="236"/>
      <c r="I219" s="387"/>
    </row>
    <row r="220" spans="7:9" s="43" customFormat="1" x14ac:dyDescent="0.2">
      <c r="G220" s="236"/>
      <c r="I220" s="387"/>
    </row>
    <row r="221" spans="7:9" s="43" customFormat="1" x14ac:dyDescent="0.2">
      <c r="G221" s="236"/>
      <c r="I221" s="387"/>
    </row>
    <row r="222" spans="7:9" s="43" customFormat="1" x14ac:dyDescent="0.2">
      <c r="G222" s="236"/>
      <c r="I222" s="387"/>
    </row>
    <row r="223" spans="7:9" s="43" customFormat="1" x14ac:dyDescent="0.2">
      <c r="G223" s="236"/>
      <c r="I223" s="387"/>
    </row>
    <row r="224" spans="7:9" s="43" customFormat="1" x14ac:dyDescent="0.2">
      <c r="G224" s="236"/>
      <c r="I224" s="387"/>
    </row>
    <row r="225" spans="7:9" s="43" customFormat="1" x14ac:dyDescent="0.2">
      <c r="G225" s="236"/>
      <c r="I225" s="387"/>
    </row>
    <row r="226" spans="7:9" s="43" customFormat="1" x14ac:dyDescent="0.2">
      <c r="G226" s="236"/>
      <c r="I226" s="387"/>
    </row>
    <row r="227" spans="7:9" s="43" customFormat="1" x14ac:dyDescent="0.2">
      <c r="G227" s="236"/>
      <c r="I227" s="387"/>
    </row>
    <row r="228" spans="7:9" s="43" customFormat="1" x14ac:dyDescent="0.2">
      <c r="G228" s="236"/>
      <c r="I228" s="387"/>
    </row>
    <row r="229" spans="7:9" s="43" customFormat="1" x14ac:dyDescent="0.2">
      <c r="G229" s="236"/>
      <c r="I229" s="387"/>
    </row>
    <row r="230" spans="7:9" s="43" customFormat="1" x14ac:dyDescent="0.2">
      <c r="G230" s="236"/>
      <c r="I230" s="387"/>
    </row>
    <row r="231" spans="7:9" s="43" customFormat="1" x14ac:dyDescent="0.2">
      <c r="G231" s="236"/>
      <c r="I231" s="387"/>
    </row>
    <row r="232" spans="7:9" s="43" customFormat="1" x14ac:dyDescent="0.2">
      <c r="G232" s="236"/>
      <c r="I232" s="387"/>
    </row>
    <row r="233" spans="7:9" s="43" customFormat="1" x14ac:dyDescent="0.2">
      <c r="G233" s="236"/>
      <c r="I233" s="387"/>
    </row>
    <row r="234" spans="7:9" s="43" customFormat="1" x14ac:dyDescent="0.2">
      <c r="G234" s="236"/>
      <c r="I234" s="387"/>
    </row>
    <row r="235" spans="7:9" s="43" customFormat="1" x14ac:dyDescent="0.2">
      <c r="G235" s="236"/>
      <c r="I235" s="387"/>
    </row>
    <row r="236" spans="7:9" s="43" customFormat="1" x14ac:dyDescent="0.2">
      <c r="G236" s="236"/>
      <c r="I236" s="387"/>
    </row>
    <row r="237" spans="7:9" s="43" customFormat="1" x14ac:dyDescent="0.2">
      <c r="G237" s="236"/>
      <c r="I237" s="387"/>
    </row>
    <row r="238" spans="7:9" s="43" customFormat="1" x14ac:dyDescent="0.2">
      <c r="G238" s="236"/>
      <c r="I238" s="387"/>
    </row>
    <row r="239" spans="7:9" s="43" customFormat="1" x14ac:dyDescent="0.2">
      <c r="G239" s="236"/>
      <c r="I239" s="387"/>
    </row>
    <row r="240" spans="7:9" s="43" customFormat="1" x14ac:dyDescent="0.2">
      <c r="G240" s="236"/>
      <c r="I240" s="387"/>
    </row>
    <row r="241" spans="7:9" s="43" customFormat="1" x14ac:dyDescent="0.2">
      <c r="G241" s="236"/>
      <c r="I241" s="387"/>
    </row>
    <row r="242" spans="7:9" s="43" customFormat="1" x14ac:dyDescent="0.2">
      <c r="G242" s="236"/>
      <c r="I242" s="387"/>
    </row>
    <row r="243" spans="7:9" s="43" customFormat="1" x14ac:dyDescent="0.2">
      <c r="G243" s="236"/>
      <c r="I243" s="387"/>
    </row>
    <row r="244" spans="7:9" s="43" customFormat="1" x14ac:dyDescent="0.2">
      <c r="G244" s="236"/>
      <c r="I244" s="387"/>
    </row>
    <row r="245" spans="7:9" s="43" customFormat="1" x14ac:dyDescent="0.2">
      <c r="G245" s="236"/>
      <c r="I245" s="387"/>
    </row>
    <row r="246" spans="7:9" s="43" customFormat="1" x14ac:dyDescent="0.2">
      <c r="G246" s="236"/>
      <c r="I246" s="387"/>
    </row>
    <row r="247" spans="7:9" s="43" customFormat="1" x14ac:dyDescent="0.2">
      <c r="G247" s="236"/>
      <c r="I247" s="387"/>
    </row>
    <row r="248" spans="7:9" s="43" customFormat="1" x14ac:dyDescent="0.2">
      <c r="G248" s="236"/>
      <c r="I248" s="387"/>
    </row>
    <row r="249" spans="7:9" s="43" customFormat="1" x14ac:dyDescent="0.2">
      <c r="G249" s="236"/>
      <c r="I249" s="387"/>
    </row>
    <row r="250" spans="7:9" s="43" customFormat="1" x14ac:dyDescent="0.2">
      <c r="G250" s="236"/>
      <c r="I250" s="387"/>
    </row>
    <row r="251" spans="7:9" s="43" customFormat="1" x14ac:dyDescent="0.2">
      <c r="G251" s="236"/>
      <c r="I251" s="387"/>
    </row>
    <row r="252" spans="7:9" s="43" customFormat="1" x14ac:dyDescent="0.2">
      <c r="G252" s="236"/>
      <c r="I252" s="387"/>
    </row>
    <row r="253" spans="7:9" s="43" customFormat="1" x14ac:dyDescent="0.2">
      <c r="G253" s="236"/>
      <c r="I253" s="387"/>
    </row>
    <row r="254" spans="7:9" s="43" customFormat="1" x14ac:dyDescent="0.2">
      <c r="G254" s="236"/>
      <c r="I254" s="387"/>
    </row>
    <row r="255" spans="7:9" s="43" customFormat="1" x14ac:dyDescent="0.2">
      <c r="G255" s="236"/>
      <c r="I255" s="387"/>
    </row>
    <row r="256" spans="7:9" s="43" customFormat="1" x14ac:dyDescent="0.2">
      <c r="G256" s="236"/>
      <c r="I256" s="387"/>
    </row>
    <row r="257" spans="7:9" s="43" customFormat="1" x14ac:dyDescent="0.2">
      <c r="G257" s="236"/>
      <c r="I257" s="387"/>
    </row>
    <row r="258" spans="7:9" s="43" customFormat="1" x14ac:dyDescent="0.2">
      <c r="G258" s="236"/>
      <c r="I258" s="387"/>
    </row>
    <row r="259" spans="7:9" s="43" customFormat="1" x14ac:dyDescent="0.2">
      <c r="G259" s="236"/>
      <c r="I259" s="387"/>
    </row>
    <row r="260" spans="7:9" s="43" customFormat="1" x14ac:dyDescent="0.2">
      <c r="G260" s="236"/>
      <c r="I260" s="387"/>
    </row>
    <row r="261" spans="7:9" s="43" customFormat="1" x14ac:dyDescent="0.2">
      <c r="G261" s="236"/>
      <c r="I261" s="387"/>
    </row>
    <row r="262" spans="7:9" s="43" customFormat="1" x14ac:dyDescent="0.2">
      <c r="G262" s="236"/>
      <c r="I262" s="387"/>
    </row>
    <row r="263" spans="7:9" s="43" customFormat="1" x14ac:dyDescent="0.2">
      <c r="G263" s="236"/>
      <c r="I263" s="387"/>
    </row>
    <row r="264" spans="7:9" s="43" customFormat="1" x14ac:dyDescent="0.2">
      <c r="G264" s="236"/>
      <c r="I264" s="387"/>
    </row>
    <row r="265" spans="7:9" s="43" customFormat="1" x14ac:dyDescent="0.2">
      <c r="G265" s="236"/>
      <c r="I265" s="387"/>
    </row>
    <row r="266" spans="7:9" s="43" customFormat="1" x14ac:dyDescent="0.2">
      <c r="G266" s="236"/>
      <c r="I266" s="387"/>
    </row>
    <row r="267" spans="7:9" s="43" customFormat="1" x14ac:dyDescent="0.2">
      <c r="G267" s="236"/>
      <c r="I267" s="387"/>
    </row>
    <row r="268" spans="7:9" s="43" customFormat="1" x14ac:dyDescent="0.2">
      <c r="G268" s="236"/>
      <c r="I268" s="387"/>
    </row>
    <row r="269" spans="7:9" s="43" customFormat="1" x14ac:dyDescent="0.2">
      <c r="G269" s="236"/>
      <c r="I269" s="387"/>
    </row>
    <row r="270" spans="7:9" s="43" customFormat="1" x14ac:dyDescent="0.2">
      <c r="G270" s="236"/>
      <c r="I270" s="387"/>
    </row>
    <row r="271" spans="7:9" s="43" customFormat="1" x14ac:dyDescent="0.2">
      <c r="G271" s="236"/>
      <c r="I271" s="387"/>
    </row>
    <row r="272" spans="7:9" s="43" customFormat="1" x14ac:dyDescent="0.2">
      <c r="G272" s="236"/>
      <c r="I272" s="387"/>
    </row>
    <row r="273" spans="7:9" s="43" customFormat="1" x14ac:dyDescent="0.2">
      <c r="G273" s="236"/>
      <c r="I273" s="387"/>
    </row>
    <row r="274" spans="7:9" s="43" customFormat="1" x14ac:dyDescent="0.2">
      <c r="G274" s="236"/>
      <c r="I274" s="387"/>
    </row>
    <row r="275" spans="7:9" s="43" customFormat="1" x14ac:dyDescent="0.2">
      <c r="G275" s="236"/>
      <c r="I275" s="387"/>
    </row>
    <row r="276" spans="7:9" s="43" customFormat="1" x14ac:dyDescent="0.2">
      <c r="G276" s="236"/>
      <c r="I276" s="387"/>
    </row>
    <row r="277" spans="7:9" s="43" customFormat="1" x14ac:dyDescent="0.2">
      <c r="G277" s="236"/>
      <c r="I277" s="387"/>
    </row>
    <row r="278" spans="7:9" s="43" customFormat="1" x14ac:dyDescent="0.2">
      <c r="G278" s="236"/>
      <c r="I278" s="387"/>
    </row>
    <row r="279" spans="7:9" s="43" customFormat="1" x14ac:dyDescent="0.2">
      <c r="G279" s="236"/>
      <c r="I279" s="387"/>
    </row>
    <row r="280" spans="7:9" s="43" customFormat="1" x14ac:dyDescent="0.2">
      <c r="G280" s="236"/>
      <c r="I280" s="387"/>
    </row>
    <row r="281" spans="7:9" s="43" customFormat="1" x14ac:dyDescent="0.2">
      <c r="G281" s="236"/>
      <c r="I281" s="387"/>
    </row>
    <row r="282" spans="7:9" s="43" customFormat="1" x14ac:dyDescent="0.2">
      <c r="G282" s="236"/>
      <c r="I282" s="387"/>
    </row>
    <row r="283" spans="7:9" s="43" customFormat="1" x14ac:dyDescent="0.2">
      <c r="G283" s="236"/>
      <c r="I283" s="387"/>
    </row>
    <row r="284" spans="7:9" s="43" customFormat="1" x14ac:dyDescent="0.2">
      <c r="G284" s="236"/>
      <c r="I284" s="387"/>
    </row>
    <row r="285" spans="7:9" s="43" customFormat="1" x14ac:dyDescent="0.2">
      <c r="G285" s="236"/>
      <c r="I285" s="387"/>
    </row>
    <row r="286" spans="7:9" s="43" customFormat="1" x14ac:dyDescent="0.2">
      <c r="G286" s="236"/>
      <c r="I286" s="387"/>
    </row>
    <row r="287" spans="7:9" s="43" customFormat="1" x14ac:dyDescent="0.2">
      <c r="G287" s="236"/>
      <c r="I287" s="387"/>
    </row>
    <row r="288" spans="7:9" s="43" customFormat="1" x14ac:dyDescent="0.2">
      <c r="G288" s="236"/>
      <c r="I288" s="387"/>
    </row>
    <row r="289" spans="7:9" s="43" customFormat="1" x14ac:dyDescent="0.2">
      <c r="G289" s="236"/>
      <c r="I289" s="387"/>
    </row>
    <row r="290" spans="7:9" s="43" customFormat="1" x14ac:dyDescent="0.2">
      <c r="G290" s="236"/>
      <c r="I290" s="387"/>
    </row>
    <row r="291" spans="7:9" s="43" customFormat="1" x14ac:dyDescent="0.2">
      <c r="G291" s="236"/>
      <c r="I291" s="387"/>
    </row>
    <row r="292" spans="7:9" s="43" customFormat="1" x14ac:dyDescent="0.2">
      <c r="G292" s="236"/>
      <c r="I292" s="387"/>
    </row>
    <row r="293" spans="7:9" s="43" customFormat="1" x14ac:dyDescent="0.2">
      <c r="G293" s="236"/>
      <c r="I293" s="387"/>
    </row>
    <row r="294" spans="7:9" s="43" customFormat="1" x14ac:dyDescent="0.2">
      <c r="G294" s="236"/>
      <c r="I294" s="387"/>
    </row>
    <row r="295" spans="7:9" s="43" customFormat="1" x14ac:dyDescent="0.2">
      <c r="G295" s="236"/>
      <c r="I295" s="387"/>
    </row>
    <row r="296" spans="7:9" s="43" customFormat="1" x14ac:dyDescent="0.2">
      <c r="G296" s="236"/>
      <c r="I296" s="387"/>
    </row>
    <row r="297" spans="7:9" s="43" customFormat="1" x14ac:dyDescent="0.2">
      <c r="G297" s="236"/>
      <c r="I297" s="387"/>
    </row>
    <row r="298" spans="7:9" s="43" customFormat="1" x14ac:dyDescent="0.2">
      <c r="G298" s="236"/>
      <c r="I298" s="387"/>
    </row>
    <row r="299" spans="7:9" s="43" customFormat="1" x14ac:dyDescent="0.2">
      <c r="G299" s="236"/>
      <c r="I299" s="387"/>
    </row>
    <row r="300" spans="7:9" s="43" customFormat="1" x14ac:dyDescent="0.2">
      <c r="G300" s="236"/>
      <c r="I300" s="387"/>
    </row>
    <row r="301" spans="7:9" s="43" customFormat="1" x14ac:dyDescent="0.2">
      <c r="G301" s="236"/>
      <c r="I301" s="387"/>
    </row>
    <row r="302" spans="7:9" s="43" customFormat="1" x14ac:dyDescent="0.2">
      <c r="G302" s="236"/>
      <c r="I302" s="387"/>
    </row>
    <row r="303" spans="7:9" s="43" customFormat="1" x14ac:dyDescent="0.2">
      <c r="G303" s="236"/>
      <c r="I303" s="387"/>
    </row>
    <row r="304" spans="7:9" s="43" customFormat="1" x14ac:dyDescent="0.2">
      <c r="G304" s="236"/>
      <c r="I304" s="387"/>
    </row>
    <row r="305" spans="7:9" s="43" customFormat="1" x14ac:dyDescent="0.2">
      <c r="G305" s="236"/>
      <c r="I305" s="387"/>
    </row>
    <row r="306" spans="7:9" s="43" customFormat="1" x14ac:dyDescent="0.2">
      <c r="G306" s="236"/>
      <c r="I306" s="387"/>
    </row>
    <row r="307" spans="7:9" s="43" customFormat="1" x14ac:dyDescent="0.2">
      <c r="G307" s="236"/>
      <c r="I307" s="387"/>
    </row>
    <row r="308" spans="7:9" s="43" customFormat="1" x14ac:dyDescent="0.2">
      <c r="G308" s="236"/>
      <c r="I308" s="387"/>
    </row>
    <row r="309" spans="7:9" s="43" customFormat="1" x14ac:dyDescent="0.2">
      <c r="G309" s="236"/>
      <c r="I309" s="387"/>
    </row>
    <row r="310" spans="7:9" s="43" customFormat="1" x14ac:dyDescent="0.2">
      <c r="G310" s="236"/>
      <c r="I310" s="387"/>
    </row>
    <row r="311" spans="7:9" s="43" customFormat="1" x14ac:dyDescent="0.2">
      <c r="G311" s="236"/>
      <c r="I311" s="387"/>
    </row>
    <row r="312" spans="7:9" s="43" customFormat="1" x14ac:dyDescent="0.2">
      <c r="G312" s="236"/>
      <c r="I312" s="387"/>
    </row>
    <row r="313" spans="7:9" s="43" customFormat="1" x14ac:dyDescent="0.2">
      <c r="G313" s="236"/>
      <c r="I313" s="387"/>
    </row>
    <row r="314" spans="7:9" s="43" customFormat="1" x14ac:dyDescent="0.2">
      <c r="G314" s="236"/>
      <c r="I314" s="387"/>
    </row>
    <row r="315" spans="7:9" s="43" customFormat="1" x14ac:dyDescent="0.2">
      <c r="G315" s="236"/>
      <c r="I315" s="387"/>
    </row>
    <row r="316" spans="7:9" s="43" customFormat="1" x14ac:dyDescent="0.2">
      <c r="G316" s="236"/>
      <c r="I316" s="387"/>
    </row>
    <row r="317" spans="7:9" s="43" customFormat="1" x14ac:dyDescent="0.2">
      <c r="G317" s="236"/>
      <c r="I317" s="387"/>
    </row>
    <row r="318" spans="7:9" s="43" customFormat="1" x14ac:dyDescent="0.2">
      <c r="G318" s="236"/>
      <c r="I318" s="387"/>
    </row>
    <row r="319" spans="7:9" s="43" customFormat="1" x14ac:dyDescent="0.2">
      <c r="G319" s="236"/>
      <c r="I319" s="387"/>
    </row>
    <row r="320" spans="7:9" s="43" customFormat="1" x14ac:dyDescent="0.2">
      <c r="G320" s="236"/>
      <c r="I320" s="387"/>
    </row>
    <row r="321" spans="7:9" s="43" customFormat="1" x14ac:dyDescent="0.2">
      <c r="G321" s="236"/>
      <c r="I321" s="387"/>
    </row>
    <row r="322" spans="7:9" s="43" customFormat="1" x14ac:dyDescent="0.2">
      <c r="G322" s="236"/>
      <c r="I322" s="387"/>
    </row>
    <row r="323" spans="7:9" s="43" customFormat="1" x14ac:dyDescent="0.2">
      <c r="G323" s="236"/>
      <c r="I323" s="387"/>
    </row>
    <row r="324" spans="7:9" s="43" customFormat="1" x14ac:dyDescent="0.2">
      <c r="G324" s="236"/>
      <c r="I324" s="387"/>
    </row>
    <row r="325" spans="7:9" s="43" customFormat="1" x14ac:dyDescent="0.2">
      <c r="G325" s="236"/>
      <c r="I325" s="387"/>
    </row>
    <row r="326" spans="7:9" s="43" customFormat="1" x14ac:dyDescent="0.2">
      <c r="G326" s="236"/>
      <c r="I326" s="387"/>
    </row>
    <row r="327" spans="7:9" s="43" customFormat="1" x14ac:dyDescent="0.2">
      <c r="G327" s="236"/>
      <c r="I327" s="387"/>
    </row>
    <row r="328" spans="7:9" s="43" customFormat="1" x14ac:dyDescent="0.2">
      <c r="G328" s="236"/>
      <c r="I328" s="387"/>
    </row>
    <row r="329" spans="7:9" s="43" customFormat="1" x14ac:dyDescent="0.2">
      <c r="G329" s="236"/>
      <c r="I329" s="387"/>
    </row>
    <row r="330" spans="7:9" s="43" customFormat="1" x14ac:dyDescent="0.2">
      <c r="G330" s="236"/>
      <c r="I330" s="387"/>
    </row>
    <row r="331" spans="7:9" s="43" customFormat="1" x14ac:dyDescent="0.2">
      <c r="G331" s="236"/>
      <c r="I331" s="387"/>
    </row>
    <row r="332" spans="7:9" s="43" customFormat="1" x14ac:dyDescent="0.2">
      <c r="G332" s="236"/>
      <c r="I332" s="387"/>
    </row>
    <row r="333" spans="7:9" s="43" customFormat="1" x14ac:dyDescent="0.2">
      <c r="G333" s="236"/>
      <c r="I333" s="387"/>
    </row>
    <row r="334" spans="7:9" s="43" customFormat="1" x14ac:dyDescent="0.2">
      <c r="G334" s="236"/>
      <c r="I334" s="387"/>
    </row>
    <row r="335" spans="7:9" s="43" customFormat="1" x14ac:dyDescent="0.2">
      <c r="G335" s="236"/>
      <c r="I335" s="387"/>
    </row>
    <row r="336" spans="7:9" s="43" customFormat="1" x14ac:dyDescent="0.2">
      <c r="G336" s="236"/>
      <c r="I336" s="387"/>
    </row>
    <row r="337" spans="7:9" s="43" customFormat="1" x14ac:dyDescent="0.2">
      <c r="G337" s="236"/>
      <c r="I337" s="387"/>
    </row>
    <row r="338" spans="7:9" s="43" customFormat="1" x14ac:dyDescent="0.2">
      <c r="G338" s="236"/>
      <c r="I338" s="387"/>
    </row>
    <row r="339" spans="7:9" s="43" customFormat="1" x14ac:dyDescent="0.2">
      <c r="G339" s="236"/>
      <c r="I339" s="387"/>
    </row>
    <row r="340" spans="7:9" s="43" customFormat="1" x14ac:dyDescent="0.2">
      <c r="G340" s="236"/>
      <c r="I340" s="387"/>
    </row>
    <row r="341" spans="7:9" s="43" customFormat="1" x14ac:dyDescent="0.2">
      <c r="G341" s="236"/>
      <c r="I341" s="387"/>
    </row>
    <row r="342" spans="7:9" s="43" customFormat="1" x14ac:dyDescent="0.2">
      <c r="G342" s="236"/>
      <c r="I342" s="387"/>
    </row>
    <row r="343" spans="7:9" s="43" customFormat="1" x14ac:dyDescent="0.2">
      <c r="G343" s="236"/>
      <c r="I343" s="387"/>
    </row>
    <row r="344" spans="7:9" s="43" customFormat="1" x14ac:dyDescent="0.2">
      <c r="G344" s="236"/>
      <c r="I344" s="387"/>
    </row>
    <row r="345" spans="7:9" s="43" customFormat="1" x14ac:dyDescent="0.2">
      <c r="G345" s="236"/>
      <c r="I345" s="387"/>
    </row>
    <row r="346" spans="7:9" s="43" customFormat="1" x14ac:dyDescent="0.2">
      <c r="G346" s="236"/>
      <c r="I346" s="387"/>
    </row>
    <row r="347" spans="7:9" s="43" customFormat="1" x14ac:dyDescent="0.2">
      <c r="G347" s="236"/>
      <c r="I347" s="387"/>
    </row>
    <row r="348" spans="7:9" s="43" customFormat="1" x14ac:dyDescent="0.2">
      <c r="G348" s="236"/>
      <c r="I348" s="387"/>
    </row>
    <row r="349" spans="7:9" s="43" customFormat="1" x14ac:dyDescent="0.2">
      <c r="G349" s="236"/>
      <c r="I349" s="387"/>
    </row>
    <row r="350" spans="7:9" s="43" customFormat="1" x14ac:dyDescent="0.2">
      <c r="G350" s="236"/>
      <c r="I350" s="387"/>
    </row>
    <row r="351" spans="7:9" s="43" customFormat="1" x14ac:dyDescent="0.2">
      <c r="G351" s="236"/>
      <c r="I351" s="387"/>
    </row>
    <row r="352" spans="7:9" s="43" customFormat="1" x14ac:dyDescent="0.2">
      <c r="G352" s="236"/>
      <c r="I352" s="387"/>
    </row>
    <row r="353" spans="7:9" s="43" customFormat="1" x14ac:dyDescent="0.2">
      <c r="G353" s="236"/>
      <c r="I353" s="387"/>
    </row>
    <row r="354" spans="7:9" s="43" customFormat="1" x14ac:dyDescent="0.2">
      <c r="G354" s="236"/>
      <c r="I354" s="387"/>
    </row>
    <row r="355" spans="7:9" s="43" customFormat="1" x14ac:dyDescent="0.2">
      <c r="G355" s="236"/>
      <c r="I355" s="387"/>
    </row>
    <row r="356" spans="7:9" s="43" customFormat="1" x14ac:dyDescent="0.2">
      <c r="G356" s="236"/>
      <c r="I356" s="387"/>
    </row>
    <row r="357" spans="7:9" s="43" customFormat="1" x14ac:dyDescent="0.2">
      <c r="G357" s="236"/>
      <c r="I357" s="387"/>
    </row>
    <row r="358" spans="7:9" s="43" customFormat="1" x14ac:dyDescent="0.2">
      <c r="G358" s="236"/>
      <c r="I358" s="387"/>
    </row>
    <row r="359" spans="7:9" s="43" customFormat="1" x14ac:dyDescent="0.2">
      <c r="G359" s="236"/>
      <c r="I359" s="387"/>
    </row>
    <row r="360" spans="7:9" s="43" customFormat="1" x14ac:dyDescent="0.2">
      <c r="G360" s="236"/>
      <c r="I360" s="387"/>
    </row>
    <row r="361" spans="7:9" s="43" customFormat="1" x14ac:dyDescent="0.2">
      <c r="G361" s="236"/>
      <c r="I361" s="387"/>
    </row>
    <row r="362" spans="7:9" s="43" customFormat="1" x14ac:dyDescent="0.2">
      <c r="G362" s="236"/>
      <c r="I362" s="387"/>
    </row>
    <row r="363" spans="7:9" s="43" customFormat="1" x14ac:dyDescent="0.2">
      <c r="G363" s="236"/>
      <c r="I363" s="387"/>
    </row>
    <row r="364" spans="7:9" s="43" customFormat="1" x14ac:dyDescent="0.2">
      <c r="G364" s="236"/>
      <c r="I364" s="387"/>
    </row>
    <row r="365" spans="7:9" s="43" customFormat="1" x14ac:dyDescent="0.2">
      <c r="G365" s="236"/>
      <c r="I365" s="387"/>
    </row>
    <row r="366" spans="7:9" s="43" customFormat="1" x14ac:dyDescent="0.2">
      <c r="G366" s="236"/>
      <c r="I366" s="387"/>
    </row>
    <row r="367" spans="7:9" s="43" customFormat="1" x14ac:dyDescent="0.2">
      <c r="G367" s="236"/>
      <c r="I367" s="387"/>
    </row>
    <row r="368" spans="7:9" s="43" customFormat="1" x14ac:dyDescent="0.2">
      <c r="G368" s="236"/>
      <c r="I368" s="387"/>
    </row>
    <row r="369" spans="7:9" s="43" customFormat="1" x14ac:dyDescent="0.2">
      <c r="G369" s="236"/>
      <c r="I369" s="387"/>
    </row>
    <row r="370" spans="7:9" s="43" customFormat="1" x14ac:dyDescent="0.2">
      <c r="G370" s="236"/>
      <c r="I370" s="387"/>
    </row>
    <row r="371" spans="7:9" s="43" customFormat="1" x14ac:dyDescent="0.2">
      <c r="G371" s="236"/>
      <c r="I371" s="387"/>
    </row>
    <row r="372" spans="7:9" s="43" customFormat="1" x14ac:dyDescent="0.2">
      <c r="G372" s="236"/>
      <c r="I372" s="387"/>
    </row>
    <row r="373" spans="7:9" s="43" customFormat="1" x14ac:dyDescent="0.2">
      <c r="G373" s="236"/>
      <c r="I373" s="387"/>
    </row>
    <row r="374" spans="7:9" s="43" customFormat="1" x14ac:dyDescent="0.2">
      <c r="G374" s="236"/>
      <c r="I374" s="387"/>
    </row>
    <row r="375" spans="7:9" s="43" customFormat="1" x14ac:dyDescent="0.2">
      <c r="G375" s="236"/>
      <c r="I375" s="387"/>
    </row>
    <row r="376" spans="7:9" s="43" customFormat="1" x14ac:dyDescent="0.2">
      <c r="G376" s="236"/>
      <c r="I376" s="387"/>
    </row>
    <row r="377" spans="7:9" s="43" customFormat="1" x14ac:dyDescent="0.2">
      <c r="G377" s="236"/>
      <c r="I377" s="387"/>
    </row>
    <row r="378" spans="7:9" s="43" customFormat="1" x14ac:dyDescent="0.2">
      <c r="G378" s="236"/>
      <c r="I378" s="387"/>
    </row>
    <row r="379" spans="7:9" s="43" customFormat="1" x14ac:dyDescent="0.2">
      <c r="G379" s="236"/>
      <c r="I379" s="387"/>
    </row>
    <row r="380" spans="7:9" s="43" customFormat="1" x14ac:dyDescent="0.2">
      <c r="G380" s="236"/>
      <c r="I380" s="387"/>
    </row>
    <row r="381" spans="7:9" s="43" customFormat="1" x14ac:dyDescent="0.2">
      <c r="G381" s="236"/>
      <c r="I381" s="387"/>
    </row>
    <row r="382" spans="7:9" s="43" customFormat="1" x14ac:dyDescent="0.2">
      <c r="G382" s="236"/>
      <c r="I382" s="387"/>
    </row>
    <row r="383" spans="7:9" s="43" customFormat="1" x14ac:dyDescent="0.2">
      <c r="G383" s="236"/>
      <c r="I383" s="387"/>
    </row>
    <row r="384" spans="7:9" s="43" customFormat="1" x14ac:dyDescent="0.2">
      <c r="G384" s="236"/>
      <c r="I384" s="387"/>
    </row>
    <row r="385" spans="7:9" s="43" customFormat="1" x14ac:dyDescent="0.2">
      <c r="G385" s="236"/>
      <c r="I385" s="387"/>
    </row>
    <row r="386" spans="7:9" s="43" customFormat="1" x14ac:dyDescent="0.2">
      <c r="G386" s="236"/>
      <c r="I386" s="387"/>
    </row>
    <row r="387" spans="7:9" s="43" customFormat="1" x14ac:dyDescent="0.2">
      <c r="G387" s="236"/>
      <c r="I387" s="387"/>
    </row>
    <row r="388" spans="7:9" s="43" customFormat="1" x14ac:dyDescent="0.2">
      <c r="G388" s="236"/>
      <c r="I388" s="387"/>
    </row>
    <row r="389" spans="7:9" s="43" customFormat="1" x14ac:dyDescent="0.2">
      <c r="G389" s="236"/>
      <c r="I389" s="387"/>
    </row>
    <row r="390" spans="7:9" s="43" customFormat="1" x14ac:dyDescent="0.2">
      <c r="G390" s="236"/>
      <c r="I390" s="387"/>
    </row>
    <row r="391" spans="7:9" s="43" customFormat="1" x14ac:dyDescent="0.2">
      <c r="G391" s="236"/>
      <c r="I391" s="387"/>
    </row>
    <row r="392" spans="7:9" s="43" customFormat="1" x14ac:dyDescent="0.2">
      <c r="G392" s="236"/>
      <c r="I392" s="387"/>
    </row>
    <row r="393" spans="7:9" s="43" customFormat="1" x14ac:dyDescent="0.2">
      <c r="G393" s="236"/>
      <c r="I393" s="387"/>
    </row>
    <row r="394" spans="7:9" s="43" customFormat="1" x14ac:dyDescent="0.2">
      <c r="G394" s="236"/>
      <c r="I394" s="387"/>
    </row>
    <row r="395" spans="7:9" s="43" customFormat="1" x14ac:dyDescent="0.2">
      <c r="G395" s="236"/>
      <c r="I395" s="387"/>
    </row>
    <row r="396" spans="7:9" s="43" customFormat="1" x14ac:dyDescent="0.2">
      <c r="G396" s="236"/>
      <c r="I396" s="387"/>
    </row>
    <row r="397" spans="7:9" s="43" customFormat="1" x14ac:dyDescent="0.2">
      <c r="G397" s="236"/>
      <c r="I397" s="387"/>
    </row>
    <row r="398" spans="7:9" s="43" customFormat="1" x14ac:dyDescent="0.2">
      <c r="G398" s="236"/>
      <c r="I398" s="387"/>
    </row>
    <row r="399" spans="7:9" s="43" customFormat="1" x14ac:dyDescent="0.2">
      <c r="G399" s="236"/>
      <c r="I399" s="387"/>
    </row>
    <row r="400" spans="7:9" s="43" customFormat="1" x14ac:dyDescent="0.2">
      <c r="G400" s="236"/>
      <c r="I400" s="387"/>
    </row>
    <row r="401" spans="7:9" s="43" customFormat="1" x14ac:dyDescent="0.2">
      <c r="G401" s="236"/>
      <c r="I401" s="387"/>
    </row>
    <row r="402" spans="7:9" s="43" customFormat="1" x14ac:dyDescent="0.2">
      <c r="G402" s="236"/>
      <c r="I402" s="387"/>
    </row>
    <row r="403" spans="7:9" s="43" customFormat="1" x14ac:dyDescent="0.2">
      <c r="G403" s="236"/>
      <c r="I403" s="387"/>
    </row>
    <row r="404" spans="7:9" s="43" customFormat="1" x14ac:dyDescent="0.2">
      <c r="G404" s="236"/>
      <c r="I404" s="387"/>
    </row>
    <row r="405" spans="7:9" s="43" customFormat="1" x14ac:dyDescent="0.2">
      <c r="G405" s="236"/>
      <c r="I405" s="387"/>
    </row>
    <row r="406" spans="7:9" s="43" customFormat="1" x14ac:dyDescent="0.2">
      <c r="G406" s="236"/>
      <c r="I406" s="387"/>
    </row>
    <row r="407" spans="7:9" s="43" customFormat="1" x14ac:dyDescent="0.2">
      <c r="G407" s="236"/>
      <c r="I407" s="387"/>
    </row>
    <row r="408" spans="7:9" s="43" customFormat="1" x14ac:dyDescent="0.2">
      <c r="G408" s="236"/>
      <c r="I408" s="387"/>
    </row>
    <row r="409" spans="7:9" s="43" customFormat="1" x14ac:dyDescent="0.2">
      <c r="G409" s="236"/>
      <c r="I409" s="387"/>
    </row>
    <row r="410" spans="7:9" s="43" customFormat="1" x14ac:dyDescent="0.2">
      <c r="G410" s="236"/>
      <c r="I410" s="387"/>
    </row>
    <row r="411" spans="7:9" s="43" customFormat="1" x14ac:dyDescent="0.2">
      <c r="G411" s="236"/>
      <c r="I411" s="387"/>
    </row>
    <row r="412" spans="7:9" s="43" customFormat="1" x14ac:dyDescent="0.2">
      <c r="G412" s="236"/>
      <c r="I412" s="387"/>
    </row>
    <row r="413" spans="7:9" s="43" customFormat="1" x14ac:dyDescent="0.2">
      <c r="G413" s="236"/>
      <c r="I413" s="387"/>
    </row>
    <row r="414" spans="7:9" s="43" customFormat="1" x14ac:dyDescent="0.2">
      <c r="G414" s="236"/>
      <c r="I414" s="387"/>
    </row>
    <row r="415" spans="7:9" s="43" customFormat="1" x14ac:dyDescent="0.2">
      <c r="G415" s="236"/>
      <c r="I415" s="387"/>
    </row>
    <row r="416" spans="7:9" s="43" customFormat="1" x14ac:dyDescent="0.2">
      <c r="G416" s="236"/>
      <c r="I416" s="387"/>
    </row>
    <row r="417" spans="7:9" s="43" customFormat="1" x14ac:dyDescent="0.2">
      <c r="G417" s="236"/>
      <c r="I417" s="387"/>
    </row>
    <row r="418" spans="7:9" s="43" customFormat="1" x14ac:dyDescent="0.2">
      <c r="G418" s="236"/>
      <c r="I418" s="387"/>
    </row>
    <row r="419" spans="7:9" s="43" customFormat="1" x14ac:dyDescent="0.2">
      <c r="G419" s="236"/>
      <c r="I419" s="387"/>
    </row>
    <row r="420" spans="7:9" s="43" customFormat="1" x14ac:dyDescent="0.2">
      <c r="G420" s="236"/>
      <c r="I420" s="387"/>
    </row>
    <row r="421" spans="7:9" s="43" customFormat="1" x14ac:dyDescent="0.2">
      <c r="G421" s="236"/>
      <c r="I421" s="387"/>
    </row>
    <row r="422" spans="7:9" s="43" customFormat="1" x14ac:dyDescent="0.2">
      <c r="G422" s="236"/>
      <c r="I422" s="387"/>
    </row>
    <row r="423" spans="7:9" s="43" customFormat="1" x14ac:dyDescent="0.2">
      <c r="G423" s="236"/>
      <c r="I423" s="387"/>
    </row>
    <row r="424" spans="7:9" s="43" customFormat="1" x14ac:dyDescent="0.2">
      <c r="G424" s="236"/>
      <c r="I424" s="387"/>
    </row>
    <row r="425" spans="7:9" s="43" customFormat="1" x14ac:dyDescent="0.2">
      <c r="G425" s="236"/>
      <c r="I425" s="387"/>
    </row>
    <row r="426" spans="7:9" s="43" customFormat="1" x14ac:dyDescent="0.2">
      <c r="G426" s="236"/>
      <c r="I426" s="387"/>
    </row>
    <row r="427" spans="7:9" s="43" customFormat="1" x14ac:dyDescent="0.2">
      <c r="G427" s="236"/>
      <c r="I427" s="387"/>
    </row>
    <row r="428" spans="7:9" s="43" customFormat="1" x14ac:dyDescent="0.2">
      <c r="G428" s="236"/>
      <c r="I428" s="387"/>
    </row>
    <row r="429" spans="7:9" s="43" customFormat="1" x14ac:dyDescent="0.2">
      <c r="G429" s="236"/>
      <c r="I429" s="387"/>
    </row>
    <row r="430" spans="7:9" s="43" customFormat="1" x14ac:dyDescent="0.2">
      <c r="G430" s="236"/>
      <c r="I430" s="387"/>
    </row>
    <row r="431" spans="7:9" s="43" customFormat="1" x14ac:dyDescent="0.2">
      <c r="G431" s="236"/>
      <c r="I431" s="387"/>
    </row>
    <row r="432" spans="7:9" s="43" customFormat="1" x14ac:dyDescent="0.2">
      <c r="G432" s="236"/>
      <c r="I432" s="387"/>
    </row>
    <row r="433" spans="7:9" s="43" customFormat="1" x14ac:dyDescent="0.2">
      <c r="G433" s="236"/>
      <c r="I433" s="387"/>
    </row>
    <row r="434" spans="7:9" s="43" customFormat="1" x14ac:dyDescent="0.2">
      <c r="G434" s="236"/>
      <c r="I434" s="387"/>
    </row>
    <row r="435" spans="7:9" s="43" customFormat="1" x14ac:dyDescent="0.2">
      <c r="G435" s="236"/>
      <c r="I435" s="387"/>
    </row>
    <row r="436" spans="7:9" s="43" customFormat="1" x14ac:dyDescent="0.2">
      <c r="G436" s="236"/>
      <c r="I436" s="387"/>
    </row>
    <row r="437" spans="7:9" s="43" customFormat="1" x14ac:dyDescent="0.2">
      <c r="G437" s="236"/>
      <c r="I437" s="387"/>
    </row>
    <row r="438" spans="7:9" s="43" customFormat="1" x14ac:dyDescent="0.2">
      <c r="G438" s="236"/>
      <c r="I438" s="387"/>
    </row>
    <row r="439" spans="7:9" s="43" customFormat="1" x14ac:dyDescent="0.2">
      <c r="G439" s="236"/>
      <c r="I439" s="387"/>
    </row>
    <row r="440" spans="7:9" s="43" customFormat="1" x14ac:dyDescent="0.2">
      <c r="G440" s="236"/>
      <c r="I440" s="387"/>
    </row>
    <row r="441" spans="7:9" s="43" customFormat="1" x14ac:dyDescent="0.2">
      <c r="G441" s="236"/>
      <c r="I441" s="387"/>
    </row>
    <row r="442" spans="7:9" s="43" customFormat="1" x14ac:dyDescent="0.2">
      <c r="G442" s="236"/>
      <c r="I442" s="387"/>
    </row>
    <row r="443" spans="7:9" s="43" customFormat="1" x14ac:dyDescent="0.2">
      <c r="G443" s="236"/>
      <c r="I443" s="387"/>
    </row>
    <row r="444" spans="7:9" s="43" customFormat="1" x14ac:dyDescent="0.2">
      <c r="G444" s="236"/>
      <c r="I444" s="387"/>
    </row>
    <row r="445" spans="7:9" s="43" customFormat="1" x14ac:dyDescent="0.2">
      <c r="G445" s="236"/>
      <c r="I445" s="387"/>
    </row>
    <row r="446" spans="7:9" s="43" customFormat="1" x14ac:dyDescent="0.2">
      <c r="G446" s="236"/>
      <c r="I446" s="387"/>
    </row>
    <row r="447" spans="7:9" s="43" customFormat="1" x14ac:dyDescent="0.2">
      <c r="G447" s="236"/>
      <c r="I447" s="387"/>
    </row>
    <row r="448" spans="7:9" s="43" customFormat="1" x14ac:dyDescent="0.2">
      <c r="G448" s="236"/>
      <c r="I448" s="387"/>
    </row>
    <row r="449" spans="7:9" s="43" customFormat="1" x14ac:dyDescent="0.2">
      <c r="G449" s="236"/>
      <c r="I449" s="387"/>
    </row>
    <row r="450" spans="7:9" s="43" customFormat="1" x14ac:dyDescent="0.2">
      <c r="G450" s="236"/>
      <c r="I450" s="387"/>
    </row>
    <row r="451" spans="7:9" s="43" customFormat="1" x14ac:dyDescent="0.2">
      <c r="G451" s="236"/>
      <c r="I451" s="387"/>
    </row>
    <row r="452" spans="7:9" s="43" customFormat="1" x14ac:dyDescent="0.2">
      <c r="G452" s="236"/>
      <c r="I452" s="387"/>
    </row>
    <row r="453" spans="7:9" s="43" customFormat="1" x14ac:dyDescent="0.2">
      <c r="G453" s="236"/>
      <c r="I453" s="387"/>
    </row>
    <row r="454" spans="7:9" s="43" customFormat="1" x14ac:dyDescent="0.2">
      <c r="G454" s="236"/>
      <c r="I454" s="387"/>
    </row>
    <row r="455" spans="7:9" s="43" customFormat="1" x14ac:dyDescent="0.2">
      <c r="G455" s="236"/>
      <c r="I455" s="387"/>
    </row>
    <row r="456" spans="7:9" s="43" customFormat="1" x14ac:dyDescent="0.2">
      <c r="G456" s="236"/>
      <c r="I456" s="387"/>
    </row>
    <row r="457" spans="7:9" s="43" customFormat="1" x14ac:dyDescent="0.2">
      <c r="G457" s="236"/>
      <c r="I457" s="387"/>
    </row>
    <row r="458" spans="7:9" s="43" customFormat="1" x14ac:dyDescent="0.2">
      <c r="G458" s="236"/>
      <c r="I458" s="387"/>
    </row>
    <row r="459" spans="7:9" s="43" customFormat="1" x14ac:dyDescent="0.2">
      <c r="G459" s="236"/>
      <c r="I459" s="387"/>
    </row>
    <row r="460" spans="7:9" s="43" customFormat="1" x14ac:dyDescent="0.2">
      <c r="G460" s="236"/>
      <c r="I460" s="387"/>
    </row>
    <row r="461" spans="7:9" s="43" customFormat="1" x14ac:dyDescent="0.2">
      <c r="G461" s="236"/>
      <c r="I461" s="387"/>
    </row>
    <row r="462" spans="7:9" s="43" customFormat="1" x14ac:dyDescent="0.2">
      <c r="G462" s="236"/>
      <c r="I462" s="387"/>
    </row>
    <row r="463" spans="7:9" s="43" customFormat="1" x14ac:dyDescent="0.2">
      <c r="G463" s="236"/>
      <c r="I463" s="387"/>
    </row>
    <row r="464" spans="7:9" s="43" customFormat="1" x14ac:dyDescent="0.2">
      <c r="G464" s="236"/>
      <c r="I464" s="387"/>
    </row>
    <row r="465" spans="7:9" s="43" customFormat="1" x14ac:dyDescent="0.2">
      <c r="G465" s="236"/>
      <c r="I465" s="387"/>
    </row>
    <row r="466" spans="7:9" s="43" customFormat="1" x14ac:dyDescent="0.2">
      <c r="G466" s="236"/>
      <c r="I466" s="387"/>
    </row>
    <row r="467" spans="7:9" s="43" customFormat="1" x14ac:dyDescent="0.2">
      <c r="G467" s="236"/>
      <c r="I467" s="387"/>
    </row>
    <row r="468" spans="7:9" s="43" customFormat="1" x14ac:dyDescent="0.2">
      <c r="G468" s="236"/>
      <c r="I468" s="387"/>
    </row>
    <row r="469" spans="7:9" s="43" customFormat="1" x14ac:dyDescent="0.2">
      <c r="G469" s="236"/>
      <c r="I469" s="387"/>
    </row>
    <row r="470" spans="7:9" s="43" customFormat="1" x14ac:dyDescent="0.2">
      <c r="G470" s="236"/>
      <c r="I470" s="387"/>
    </row>
    <row r="471" spans="7:9" s="43" customFormat="1" x14ac:dyDescent="0.2">
      <c r="G471" s="236"/>
      <c r="I471" s="387"/>
    </row>
    <row r="472" spans="7:9" s="43" customFormat="1" x14ac:dyDescent="0.2">
      <c r="G472" s="236"/>
      <c r="I472" s="387"/>
    </row>
    <row r="473" spans="7:9" s="43" customFormat="1" x14ac:dyDescent="0.2">
      <c r="G473" s="236"/>
      <c r="I473" s="387"/>
    </row>
    <row r="474" spans="7:9" s="43" customFormat="1" x14ac:dyDescent="0.2">
      <c r="G474" s="236"/>
      <c r="I474" s="387"/>
    </row>
    <row r="475" spans="7:9" s="43" customFormat="1" x14ac:dyDescent="0.2">
      <c r="G475" s="236"/>
      <c r="I475" s="387"/>
    </row>
    <row r="476" spans="7:9" s="43" customFormat="1" x14ac:dyDescent="0.2">
      <c r="G476" s="236"/>
      <c r="I476" s="387"/>
    </row>
    <row r="477" spans="7:9" s="43" customFormat="1" x14ac:dyDescent="0.2">
      <c r="G477" s="236"/>
      <c r="I477" s="387"/>
    </row>
    <row r="478" spans="7:9" s="43" customFormat="1" x14ac:dyDescent="0.2">
      <c r="G478" s="236"/>
      <c r="I478" s="387"/>
    </row>
    <row r="479" spans="7:9" s="43" customFormat="1" x14ac:dyDescent="0.2">
      <c r="G479" s="236"/>
      <c r="I479" s="387"/>
    </row>
    <row r="480" spans="7:9" s="43" customFormat="1" x14ac:dyDescent="0.2">
      <c r="G480" s="236"/>
      <c r="I480" s="387"/>
    </row>
    <row r="481" spans="7:9" s="43" customFormat="1" x14ac:dyDescent="0.2">
      <c r="G481" s="236"/>
      <c r="I481" s="387"/>
    </row>
    <row r="482" spans="7:9" s="43" customFormat="1" x14ac:dyDescent="0.2">
      <c r="G482" s="236"/>
      <c r="I482" s="387"/>
    </row>
    <row r="483" spans="7:9" s="43" customFormat="1" x14ac:dyDescent="0.2">
      <c r="G483" s="236"/>
      <c r="I483" s="387"/>
    </row>
    <row r="484" spans="7:9" s="43" customFormat="1" x14ac:dyDescent="0.2">
      <c r="G484" s="236"/>
      <c r="I484" s="387"/>
    </row>
    <row r="485" spans="7:9" s="43" customFormat="1" x14ac:dyDescent="0.2">
      <c r="G485" s="236"/>
      <c r="I485" s="387"/>
    </row>
    <row r="486" spans="7:9" s="43" customFormat="1" x14ac:dyDescent="0.2">
      <c r="G486" s="236"/>
      <c r="I486" s="387"/>
    </row>
    <row r="487" spans="7:9" s="43" customFormat="1" x14ac:dyDescent="0.2">
      <c r="G487" s="236"/>
      <c r="I487" s="387"/>
    </row>
    <row r="488" spans="7:9" s="43" customFormat="1" x14ac:dyDescent="0.2">
      <c r="G488" s="236"/>
      <c r="I488" s="387"/>
    </row>
    <row r="489" spans="7:9" s="43" customFormat="1" x14ac:dyDescent="0.2">
      <c r="G489" s="236"/>
      <c r="I489" s="387"/>
    </row>
    <row r="490" spans="7:9" s="43" customFormat="1" x14ac:dyDescent="0.2">
      <c r="G490" s="236"/>
      <c r="I490" s="387"/>
    </row>
    <row r="491" spans="7:9" s="43" customFormat="1" x14ac:dyDescent="0.2">
      <c r="G491" s="236"/>
      <c r="I491" s="387"/>
    </row>
    <row r="492" spans="7:9" s="43" customFormat="1" x14ac:dyDescent="0.2">
      <c r="G492" s="236"/>
      <c r="I492" s="387"/>
    </row>
    <row r="493" spans="7:9" s="43" customFormat="1" x14ac:dyDescent="0.2">
      <c r="G493" s="236"/>
      <c r="I493" s="387"/>
    </row>
    <row r="494" spans="7:9" s="43" customFormat="1" x14ac:dyDescent="0.2">
      <c r="G494" s="236"/>
      <c r="I494" s="387"/>
    </row>
    <row r="495" spans="7:9" s="43" customFormat="1" x14ac:dyDescent="0.2">
      <c r="G495" s="236"/>
      <c r="I495" s="387"/>
    </row>
    <row r="496" spans="7:9" s="43" customFormat="1" x14ac:dyDescent="0.2">
      <c r="G496" s="236"/>
      <c r="I496" s="387"/>
    </row>
    <row r="497" spans="7:9" s="43" customFormat="1" x14ac:dyDescent="0.2">
      <c r="G497" s="236"/>
      <c r="I497" s="387"/>
    </row>
    <row r="498" spans="7:9" s="43" customFormat="1" x14ac:dyDescent="0.2">
      <c r="G498" s="236"/>
      <c r="I498" s="387"/>
    </row>
    <row r="499" spans="7:9" s="43" customFormat="1" x14ac:dyDescent="0.2">
      <c r="G499" s="236"/>
      <c r="I499" s="387"/>
    </row>
    <row r="500" spans="7:9" s="43" customFormat="1" x14ac:dyDescent="0.2">
      <c r="G500" s="236"/>
      <c r="I500" s="387"/>
    </row>
    <row r="501" spans="7:9" s="43" customFormat="1" x14ac:dyDescent="0.2">
      <c r="G501" s="236"/>
      <c r="I501" s="387"/>
    </row>
    <row r="502" spans="7:9" s="43" customFormat="1" x14ac:dyDescent="0.2">
      <c r="G502" s="236"/>
      <c r="I502" s="387"/>
    </row>
    <row r="503" spans="7:9" s="43" customFormat="1" x14ac:dyDescent="0.2">
      <c r="G503" s="236"/>
      <c r="I503" s="387"/>
    </row>
    <row r="504" spans="7:9" s="43" customFormat="1" x14ac:dyDescent="0.2">
      <c r="G504" s="236"/>
      <c r="I504" s="387"/>
    </row>
    <row r="505" spans="7:9" s="43" customFormat="1" x14ac:dyDescent="0.2">
      <c r="G505" s="236"/>
      <c r="I505" s="387"/>
    </row>
    <row r="506" spans="7:9" s="43" customFormat="1" x14ac:dyDescent="0.2">
      <c r="G506" s="236"/>
      <c r="I506" s="387"/>
    </row>
    <row r="507" spans="7:9" s="43" customFormat="1" x14ac:dyDescent="0.2">
      <c r="G507" s="236"/>
      <c r="I507" s="387"/>
    </row>
    <row r="508" spans="7:9" s="43" customFormat="1" x14ac:dyDescent="0.2">
      <c r="G508" s="236"/>
      <c r="I508" s="387"/>
    </row>
    <row r="509" spans="7:9" s="43" customFormat="1" x14ac:dyDescent="0.2">
      <c r="G509" s="236"/>
      <c r="I509" s="387"/>
    </row>
    <row r="510" spans="7:9" s="43" customFormat="1" x14ac:dyDescent="0.2">
      <c r="G510" s="236"/>
      <c r="I510" s="387"/>
    </row>
    <row r="511" spans="7:9" s="43" customFormat="1" x14ac:dyDescent="0.2">
      <c r="G511" s="236"/>
      <c r="I511" s="387"/>
    </row>
    <row r="512" spans="7:9" s="43" customFormat="1" x14ac:dyDescent="0.2">
      <c r="G512" s="236"/>
      <c r="I512" s="387"/>
    </row>
    <row r="513" spans="7:9" s="43" customFormat="1" x14ac:dyDescent="0.2">
      <c r="G513" s="236"/>
      <c r="I513" s="387"/>
    </row>
    <row r="514" spans="7:9" s="43" customFormat="1" x14ac:dyDescent="0.2">
      <c r="G514" s="236"/>
      <c r="I514" s="387"/>
    </row>
    <row r="515" spans="7:9" s="43" customFormat="1" x14ac:dyDescent="0.2">
      <c r="G515" s="236"/>
      <c r="I515" s="387"/>
    </row>
    <row r="516" spans="7:9" s="43" customFormat="1" x14ac:dyDescent="0.2">
      <c r="G516" s="236"/>
      <c r="I516" s="387"/>
    </row>
    <row r="517" spans="7:9" s="43" customFormat="1" x14ac:dyDescent="0.2">
      <c r="G517" s="236"/>
      <c r="I517" s="387"/>
    </row>
    <row r="518" spans="7:9" s="43" customFormat="1" x14ac:dyDescent="0.2">
      <c r="G518" s="236"/>
      <c r="I518" s="387"/>
    </row>
    <row r="519" spans="7:9" s="43" customFormat="1" x14ac:dyDescent="0.2">
      <c r="G519" s="236"/>
      <c r="I519" s="387"/>
    </row>
    <row r="520" spans="7:9" s="43" customFormat="1" x14ac:dyDescent="0.2">
      <c r="G520" s="236"/>
      <c r="I520" s="387"/>
    </row>
    <row r="521" spans="7:9" s="43" customFormat="1" x14ac:dyDescent="0.2">
      <c r="G521" s="236"/>
      <c r="I521" s="387"/>
    </row>
    <row r="522" spans="7:9" s="43" customFormat="1" x14ac:dyDescent="0.2">
      <c r="G522" s="236"/>
      <c r="I522" s="387"/>
    </row>
    <row r="523" spans="7:9" s="43" customFormat="1" x14ac:dyDescent="0.2">
      <c r="G523" s="236"/>
      <c r="I523" s="387"/>
    </row>
    <row r="524" spans="7:9" s="43" customFormat="1" x14ac:dyDescent="0.2">
      <c r="G524" s="236"/>
      <c r="I524" s="387"/>
    </row>
    <row r="525" spans="7:9" s="43" customFormat="1" x14ac:dyDescent="0.2">
      <c r="G525" s="236"/>
      <c r="I525" s="387"/>
    </row>
    <row r="526" spans="7:9" s="43" customFormat="1" x14ac:dyDescent="0.2">
      <c r="G526" s="236"/>
      <c r="I526" s="387"/>
    </row>
    <row r="527" spans="7:9" s="43" customFormat="1" x14ac:dyDescent="0.2">
      <c r="G527" s="236"/>
      <c r="I527" s="387"/>
    </row>
    <row r="528" spans="7:9" s="43" customFormat="1" x14ac:dyDescent="0.2">
      <c r="G528" s="236"/>
      <c r="I528" s="387"/>
    </row>
    <row r="529" spans="7:9" s="43" customFormat="1" x14ac:dyDescent="0.2">
      <c r="G529" s="236"/>
      <c r="I529" s="387"/>
    </row>
    <row r="530" spans="7:9" s="43" customFormat="1" x14ac:dyDescent="0.2">
      <c r="G530" s="236"/>
      <c r="I530" s="387"/>
    </row>
    <row r="531" spans="7:9" s="43" customFormat="1" x14ac:dyDescent="0.2">
      <c r="G531" s="236"/>
      <c r="I531" s="387"/>
    </row>
    <row r="532" spans="7:9" s="43" customFormat="1" x14ac:dyDescent="0.2">
      <c r="G532" s="236"/>
      <c r="I532" s="387"/>
    </row>
    <row r="533" spans="7:9" s="43" customFormat="1" x14ac:dyDescent="0.2">
      <c r="G533" s="236"/>
      <c r="I533" s="387"/>
    </row>
    <row r="534" spans="7:9" s="43" customFormat="1" x14ac:dyDescent="0.2">
      <c r="G534" s="236"/>
      <c r="I534" s="387"/>
    </row>
    <row r="535" spans="7:9" s="43" customFormat="1" x14ac:dyDescent="0.2">
      <c r="G535" s="236"/>
      <c r="I535" s="387"/>
    </row>
    <row r="536" spans="7:9" s="43" customFormat="1" x14ac:dyDescent="0.2">
      <c r="G536" s="236"/>
      <c r="I536" s="387"/>
    </row>
    <row r="537" spans="7:9" s="43" customFormat="1" x14ac:dyDescent="0.2">
      <c r="G537" s="236"/>
      <c r="I537" s="387"/>
    </row>
    <row r="538" spans="7:9" s="43" customFormat="1" x14ac:dyDescent="0.2">
      <c r="G538" s="236"/>
      <c r="I538" s="387"/>
    </row>
    <row r="539" spans="7:9" s="43" customFormat="1" x14ac:dyDescent="0.2">
      <c r="G539" s="236"/>
      <c r="I539" s="387"/>
    </row>
    <row r="540" spans="7:9" s="43" customFormat="1" x14ac:dyDescent="0.2">
      <c r="G540" s="236"/>
      <c r="I540" s="387"/>
    </row>
    <row r="541" spans="7:9" s="43" customFormat="1" x14ac:dyDescent="0.2">
      <c r="G541" s="236"/>
      <c r="I541" s="387"/>
    </row>
    <row r="542" spans="7:9" s="43" customFormat="1" x14ac:dyDescent="0.2">
      <c r="G542" s="236"/>
      <c r="I542" s="387"/>
    </row>
    <row r="543" spans="7:9" s="43" customFormat="1" x14ac:dyDescent="0.2">
      <c r="G543" s="236"/>
      <c r="I543" s="387"/>
    </row>
    <row r="544" spans="7:9" s="43" customFormat="1" x14ac:dyDescent="0.2">
      <c r="G544" s="236"/>
      <c r="I544" s="387"/>
    </row>
    <row r="545" spans="7:9" s="43" customFormat="1" x14ac:dyDescent="0.2">
      <c r="G545" s="236"/>
      <c r="I545" s="387"/>
    </row>
    <row r="546" spans="7:9" s="43" customFormat="1" x14ac:dyDescent="0.2">
      <c r="G546" s="236"/>
      <c r="I546" s="387"/>
    </row>
    <row r="547" spans="7:9" s="43" customFormat="1" x14ac:dyDescent="0.2">
      <c r="G547" s="236"/>
      <c r="I547" s="387"/>
    </row>
    <row r="548" spans="7:9" s="43" customFormat="1" x14ac:dyDescent="0.2">
      <c r="G548" s="236"/>
      <c r="I548" s="387"/>
    </row>
    <row r="549" spans="7:9" s="43" customFormat="1" x14ac:dyDescent="0.2">
      <c r="G549" s="236"/>
      <c r="I549" s="387"/>
    </row>
    <row r="550" spans="7:9" s="43" customFormat="1" x14ac:dyDescent="0.2">
      <c r="G550" s="236"/>
      <c r="I550" s="387"/>
    </row>
    <row r="551" spans="7:9" s="43" customFormat="1" x14ac:dyDescent="0.2">
      <c r="G551" s="236"/>
      <c r="I551" s="387"/>
    </row>
    <row r="552" spans="7:9" s="43" customFormat="1" x14ac:dyDescent="0.2">
      <c r="G552" s="236"/>
      <c r="I552" s="387"/>
    </row>
    <row r="553" spans="7:9" s="43" customFormat="1" x14ac:dyDescent="0.2">
      <c r="G553" s="236"/>
      <c r="I553" s="387"/>
    </row>
    <row r="554" spans="7:9" s="43" customFormat="1" x14ac:dyDescent="0.2">
      <c r="G554" s="236"/>
      <c r="I554" s="387"/>
    </row>
    <row r="555" spans="7:9" s="43" customFormat="1" x14ac:dyDescent="0.2">
      <c r="G555" s="236"/>
      <c r="I555" s="387"/>
    </row>
    <row r="556" spans="7:9" s="43" customFormat="1" x14ac:dyDescent="0.2">
      <c r="G556" s="236"/>
      <c r="I556" s="387"/>
    </row>
    <row r="557" spans="7:9" s="43" customFormat="1" x14ac:dyDescent="0.2">
      <c r="G557" s="236"/>
      <c r="I557" s="387"/>
    </row>
    <row r="558" spans="7:9" s="43" customFormat="1" x14ac:dyDescent="0.2">
      <c r="G558" s="236"/>
      <c r="I558" s="387"/>
    </row>
    <row r="559" spans="7:9" s="43" customFormat="1" x14ac:dyDescent="0.2">
      <c r="G559" s="236"/>
      <c r="I559" s="387"/>
    </row>
    <row r="560" spans="7:9" s="43" customFormat="1" x14ac:dyDescent="0.2">
      <c r="G560" s="236"/>
      <c r="I560" s="387"/>
    </row>
    <row r="561" spans="7:9" s="43" customFormat="1" x14ac:dyDescent="0.2">
      <c r="G561" s="236"/>
      <c r="I561" s="387"/>
    </row>
    <row r="562" spans="7:9" s="43" customFormat="1" x14ac:dyDescent="0.2">
      <c r="G562" s="236"/>
      <c r="I562" s="387"/>
    </row>
    <row r="563" spans="7:9" s="43" customFormat="1" x14ac:dyDescent="0.2">
      <c r="G563" s="236"/>
      <c r="I563" s="387"/>
    </row>
    <row r="564" spans="7:9" s="43" customFormat="1" x14ac:dyDescent="0.2">
      <c r="G564" s="236"/>
      <c r="I564" s="387"/>
    </row>
    <row r="565" spans="7:9" s="43" customFormat="1" x14ac:dyDescent="0.2">
      <c r="G565" s="236"/>
      <c r="I565" s="387"/>
    </row>
    <row r="566" spans="7:9" s="43" customFormat="1" x14ac:dyDescent="0.2">
      <c r="G566" s="236"/>
      <c r="I566" s="387"/>
    </row>
    <row r="567" spans="7:9" s="43" customFormat="1" x14ac:dyDescent="0.2">
      <c r="G567" s="236"/>
      <c r="I567" s="387"/>
    </row>
    <row r="568" spans="7:9" s="43" customFormat="1" x14ac:dyDescent="0.2">
      <c r="G568" s="236"/>
      <c r="I568" s="387"/>
    </row>
    <row r="569" spans="7:9" s="43" customFormat="1" x14ac:dyDescent="0.2">
      <c r="G569" s="236"/>
      <c r="I569" s="387"/>
    </row>
    <row r="570" spans="7:9" s="43" customFormat="1" x14ac:dyDescent="0.2">
      <c r="G570" s="236"/>
      <c r="I570" s="387"/>
    </row>
    <row r="571" spans="7:9" s="43" customFormat="1" x14ac:dyDescent="0.2">
      <c r="G571" s="236"/>
      <c r="I571" s="387"/>
    </row>
    <row r="572" spans="7:9" s="43" customFormat="1" x14ac:dyDescent="0.2">
      <c r="G572" s="236"/>
      <c r="I572" s="387"/>
    </row>
    <row r="573" spans="7:9" s="43" customFormat="1" x14ac:dyDescent="0.2">
      <c r="G573" s="236"/>
      <c r="I573" s="387"/>
    </row>
    <row r="574" spans="7:9" s="43" customFormat="1" x14ac:dyDescent="0.2">
      <c r="G574" s="236"/>
      <c r="I574" s="387"/>
    </row>
    <row r="575" spans="7:9" s="43" customFormat="1" x14ac:dyDescent="0.2">
      <c r="G575" s="236"/>
      <c r="I575" s="387"/>
    </row>
    <row r="576" spans="7:9" s="43" customFormat="1" x14ac:dyDescent="0.2">
      <c r="G576" s="236"/>
      <c r="I576" s="387"/>
    </row>
    <row r="577" spans="7:9" s="43" customFormat="1" x14ac:dyDescent="0.2">
      <c r="G577" s="236"/>
      <c r="I577" s="387"/>
    </row>
    <row r="578" spans="7:9" s="43" customFormat="1" x14ac:dyDescent="0.2">
      <c r="G578" s="236"/>
      <c r="I578" s="387"/>
    </row>
    <row r="579" spans="7:9" s="43" customFormat="1" x14ac:dyDescent="0.2">
      <c r="G579" s="236"/>
      <c r="I579" s="387"/>
    </row>
    <row r="580" spans="7:9" s="43" customFormat="1" x14ac:dyDescent="0.2">
      <c r="G580" s="236"/>
      <c r="I580" s="387"/>
    </row>
    <row r="581" spans="7:9" s="43" customFormat="1" x14ac:dyDescent="0.2">
      <c r="G581" s="236"/>
      <c r="I581" s="387"/>
    </row>
    <row r="582" spans="7:9" s="43" customFormat="1" x14ac:dyDescent="0.2">
      <c r="G582" s="236"/>
      <c r="I582" s="387"/>
    </row>
    <row r="583" spans="7:9" s="43" customFormat="1" x14ac:dyDescent="0.2">
      <c r="G583" s="236"/>
      <c r="I583" s="387"/>
    </row>
    <row r="584" spans="7:9" s="43" customFormat="1" x14ac:dyDescent="0.2">
      <c r="G584" s="236"/>
      <c r="I584" s="387"/>
    </row>
    <row r="585" spans="7:9" s="43" customFormat="1" x14ac:dyDescent="0.2">
      <c r="G585" s="236"/>
      <c r="I585" s="387"/>
    </row>
    <row r="586" spans="7:9" s="43" customFormat="1" x14ac:dyDescent="0.2">
      <c r="G586" s="236"/>
      <c r="I586" s="387"/>
    </row>
  </sheetData>
  <mergeCells count="61">
    <mergeCell ref="C12:D12"/>
    <mergeCell ref="E12:F12"/>
    <mergeCell ref="E13:F13"/>
    <mergeCell ref="B7:N7"/>
    <mergeCell ref="B8:N8"/>
    <mergeCell ref="B9:F9"/>
    <mergeCell ref="B10:B11"/>
    <mergeCell ref="C10:D11"/>
    <mergeCell ref="E10:F11"/>
    <mergeCell ref="G10:G11"/>
    <mergeCell ref="H10:H11"/>
    <mergeCell ref="K10:K11"/>
    <mergeCell ref="M10:N10"/>
    <mergeCell ref="M9:N9"/>
    <mergeCell ref="B13:C13"/>
    <mergeCell ref="B61:C61"/>
    <mergeCell ref="B55:C55"/>
    <mergeCell ref="E24:F24"/>
    <mergeCell ref="E25:F25"/>
    <mergeCell ref="B35:C35"/>
    <mergeCell ref="B36:C36"/>
    <mergeCell ref="B41:C41"/>
    <mergeCell ref="E53:F53"/>
    <mergeCell ref="E55:F55"/>
    <mergeCell ref="E35:F35"/>
    <mergeCell ref="E36:F36"/>
    <mergeCell ref="E51:F51"/>
    <mergeCell ref="B54:C54"/>
    <mergeCell ref="E37:F37"/>
    <mergeCell ref="E38:F38"/>
    <mergeCell ref="B65:C65"/>
    <mergeCell ref="B64:C64"/>
    <mergeCell ref="I10:I11"/>
    <mergeCell ref="E40:F40"/>
    <mergeCell ref="E73:F73"/>
    <mergeCell ref="E68:F68"/>
    <mergeCell ref="E69:F69"/>
    <mergeCell ref="E70:F70"/>
    <mergeCell ref="E71:F71"/>
    <mergeCell ref="E72:F72"/>
    <mergeCell ref="E39:F39"/>
    <mergeCell ref="B21:C21"/>
    <mergeCell ref="E21:F21"/>
    <mergeCell ref="E23:F23"/>
    <mergeCell ref="E22:F22"/>
    <mergeCell ref="E20:F20"/>
    <mergeCell ref="K5:N5"/>
    <mergeCell ref="E60:F60"/>
    <mergeCell ref="E61:F61"/>
    <mergeCell ref="E45:F45"/>
    <mergeCell ref="E46:F46"/>
    <mergeCell ref="E47:F47"/>
    <mergeCell ref="E48:F48"/>
    <mergeCell ref="E49:F49"/>
    <mergeCell ref="E50:F50"/>
    <mergeCell ref="E41:F41"/>
    <mergeCell ref="E43:F43"/>
    <mergeCell ref="E44:F44"/>
    <mergeCell ref="E52:F52"/>
    <mergeCell ref="E14:F14"/>
    <mergeCell ref="L10:L11"/>
  </mergeCells>
  <pageMargins left="0" right="0" top="0.31496062992126" bottom="0.17" header="0.31496062992126" footer="0.15748031496063"/>
  <pageSetup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R196"/>
  <sheetViews>
    <sheetView zoomScale="90" zoomScaleNormal="90" workbookViewId="0">
      <selection activeCell="V12" sqref="V12"/>
    </sheetView>
  </sheetViews>
  <sheetFormatPr defaultRowHeight="9" x14ac:dyDescent="0.15"/>
  <cols>
    <col min="1" max="1" width="0.28515625" style="244" customWidth="1"/>
    <col min="2" max="3" width="2.7109375" style="244" customWidth="1"/>
    <col min="4" max="4" width="36.5703125" style="244" customWidth="1"/>
    <col min="5" max="5" width="3.5703125" style="244" customWidth="1"/>
    <col min="6" max="8" width="7.42578125" style="247" customWidth="1"/>
    <col min="9" max="9" width="8.28515625" style="247" customWidth="1"/>
    <col min="10" max="10" width="8.7109375" style="248" customWidth="1"/>
    <col min="11" max="11" width="7.7109375" style="248" customWidth="1"/>
    <col min="12" max="12" width="8.140625" style="248" customWidth="1"/>
    <col min="13" max="13" width="6.85546875" style="244" customWidth="1"/>
    <col min="14" max="14" width="6.7109375" style="244" customWidth="1"/>
    <col min="15" max="15" width="8" style="244" customWidth="1"/>
    <col min="16" max="16" width="7.7109375" style="244" customWidth="1"/>
    <col min="17" max="17" width="7.42578125" style="244" customWidth="1"/>
    <col min="18" max="18" width="6.42578125" style="245" customWidth="1"/>
    <col min="19" max="16384" width="9.140625" style="244"/>
  </cols>
  <sheetData>
    <row r="1" spans="1:18" x14ac:dyDescent="0.15">
      <c r="A1" s="241"/>
      <c r="B1" s="241" t="s">
        <v>366</v>
      </c>
      <c r="C1" s="241"/>
      <c r="D1" s="241"/>
      <c r="E1" s="241"/>
      <c r="F1" s="242"/>
      <c r="G1" s="242"/>
      <c r="H1" s="242" t="s">
        <v>379</v>
      </c>
      <c r="I1" s="242"/>
      <c r="J1" s="246"/>
      <c r="K1" s="243"/>
    </row>
    <row r="2" spans="1:18" x14ac:dyDescent="0.15">
      <c r="A2" s="241" t="s">
        <v>365</v>
      </c>
      <c r="B2" s="241"/>
      <c r="C2" s="241"/>
      <c r="D2" s="241"/>
      <c r="E2" s="241"/>
      <c r="F2" s="242"/>
      <c r="G2" s="242"/>
      <c r="H2" s="242"/>
      <c r="I2" s="242"/>
      <c r="J2" s="246"/>
      <c r="K2" s="243"/>
    </row>
    <row r="3" spans="1:18" x14ac:dyDescent="0.15">
      <c r="A3" s="241"/>
      <c r="B3" s="241" t="s">
        <v>272</v>
      </c>
      <c r="C3" s="241"/>
      <c r="D3" s="241"/>
      <c r="E3" s="241"/>
      <c r="F3" s="242"/>
      <c r="G3" s="242"/>
      <c r="H3" s="242"/>
      <c r="I3" s="242"/>
      <c r="J3" s="246"/>
      <c r="K3" s="246"/>
      <c r="L3" s="246"/>
    </row>
    <row r="4" spans="1:18" x14ac:dyDescent="0.15">
      <c r="A4" s="241"/>
      <c r="B4" s="241"/>
      <c r="C4" s="241"/>
      <c r="D4" s="241"/>
      <c r="E4" s="241"/>
      <c r="F4" s="242"/>
      <c r="G4" s="242"/>
      <c r="H4" s="242"/>
      <c r="I4" s="242"/>
      <c r="J4" s="246"/>
      <c r="K4" s="246"/>
      <c r="L4" s="246"/>
    </row>
    <row r="5" spans="1:18" x14ac:dyDescent="0.15">
      <c r="A5" s="241"/>
      <c r="B5" s="241"/>
      <c r="C5" s="241"/>
      <c r="D5" s="241"/>
      <c r="E5" s="241"/>
      <c r="F5" s="242"/>
      <c r="G5" s="242"/>
      <c r="H5" s="242"/>
      <c r="I5" s="242"/>
      <c r="J5" s="246"/>
      <c r="K5" s="246"/>
      <c r="L5" s="246"/>
    </row>
    <row r="6" spans="1:18" ht="47.25" customHeight="1" x14ac:dyDescent="0.15">
      <c r="A6" s="372"/>
      <c r="B6" s="372"/>
      <c r="C6" s="372"/>
      <c r="D6" s="442" t="s">
        <v>242</v>
      </c>
      <c r="E6" s="442"/>
      <c r="F6" s="442"/>
      <c r="G6" s="442"/>
      <c r="H6" s="442"/>
      <c r="I6" s="442"/>
      <c r="J6" s="442"/>
      <c r="K6" s="442"/>
      <c r="L6" s="442"/>
      <c r="M6" s="442"/>
      <c r="N6" s="442"/>
      <c r="O6" s="442"/>
      <c r="P6" s="442"/>
    </row>
    <row r="7" spans="1:18" x14ac:dyDescent="0.15">
      <c r="R7" s="249" t="s">
        <v>57</v>
      </c>
    </row>
    <row r="8" spans="1:18" ht="15" customHeight="1" x14ac:dyDescent="0.15">
      <c r="A8" s="250"/>
      <c r="B8" s="251"/>
      <c r="C8" s="252"/>
      <c r="D8" s="452" t="s">
        <v>19</v>
      </c>
      <c r="E8" s="444" t="s">
        <v>241</v>
      </c>
      <c r="F8" s="447" t="s">
        <v>431</v>
      </c>
      <c r="G8" s="448"/>
      <c r="H8" s="449"/>
      <c r="I8" s="447" t="s">
        <v>432</v>
      </c>
      <c r="J8" s="448"/>
      <c r="K8" s="448"/>
      <c r="L8" s="463" t="s">
        <v>410</v>
      </c>
      <c r="M8" s="459" t="s">
        <v>20</v>
      </c>
      <c r="N8" s="459" t="s">
        <v>20</v>
      </c>
      <c r="O8" s="457"/>
      <c r="P8" s="457"/>
      <c r="Q8" s="457"/>
      <c r="R8" s="458"/>
    </row>
    <row r="9" spans="1:18" ht="15" customHeight="1" x14ac:dyDescent="0.15">
      <c r="A9" s="253"/>
      <c r="B9" s="254"/>
      <c r="C9" s="255"/>
      <c r="D9" s="453"/>
      <c r="E9" s="455"/>
      <c r="F9" s="447" t="s">
        <v>59</v>
      </c>
      <c r="G9" s="449"/>
      <c r="H9" s="450" t="s">
        <v>421</v>
      </c>
      <c r="I9" s="447" t="s">
        <v>59</v>
      </c>
      <c r="J9" s="449"/>
      <c r="K9" s="461" t="s">
        <v>439</v>
      </c>
      <c r="L9" s="463"/>
      <c r="M9" s="460"/>
      <c r="N9" s="460"/>
      <c r="O9" s="256" t="s">
        <v>239</v>
      </c>
      <c r="P9" s="256"/>
      <c r="Q9" s="256"/>
      <c r="R9" s="257"/>
    </row>
    <row r="10" spans="1:18" ht="27" x14ac:dyDescent="0.15">
      <c r="A10" s="258"/>
      <c r="B10" s="259"/>
      <c r="C10" s="260"/>
      <c r="D10" s="454"/>
      <c r="E10" s="456"/>
      <c r="F10" s="261" t="s">
        <v>371</v>
      </c>
      <c r="G10" s="261" t="s">
        <v>372</v>
      </c>
      <c r="H10" s="451"/>
      <c r="I10" s="261" t="s">
        <v>440</v>
      </c>
      <c r="J10" s="375" t="s">
        <v>441</v>
      </c>
      <c r="K10" s="462"/>
      <c r="L10" s="463"/>
      <c r="M10" s="335" t="s">
        <v>425</v>
      </c>
      <c r="N10" s="335" t="s">
        <v>418</v>
      </c>
      <c r="O10" s="262" t="s">
        <v>231</v>
      </c>
      <c r="P10" s="373" t="s">
        <v>232</v>
      </c>
      <c r="Q10" s="373" t="s">
        <v>184</v>
      </c>
      <c r="R10" s="263" t="s">
        <v>413</v>
      </c>
    </row>
    <row r="11" spans="1:18" ht="15.75" customHeight="1" thickBot="1" x14ac:dyDescent="0.2">
      <c r="A11" s="264">
        <v>0</v>
      </c>
      <c r="B11" s="250">
        <f>A11+1</f>
        <v>1</v>
      </c>
      <c r="C11" s="252"/>
      <c r="D11" s="265">
        <v>2</v>
      </c>
      <c r="E11" s="265">
        <v>3</v>
      </c>
      <c r="F11" s="266">
        <f>E11+1</f>
        <v>4</v>
      </c>
      <c r="G11" s="266" t="s">
        <v>189</v>
      </c>
      <c r="H11" s="266">
        <v>5</v>
      </c>
      <c r="I11" s="266">
        <f>H11+1</f>
        <v>6</v>
      </c>
      <c r="J11" s="267" t="s">
        <v>240</v>
      </c>
      <c r="K11" s="267">
        <v>7</v>
      </c>
      <c r="L11" s="267">
        <v>8</v>
      </c>
      <c r="M11" s="264">
        <v>9</v>
      </c>
      <c r="N11" s="264">
        <v>10</v>
      </c>
      <c r="O11" s="336">
        <v>11</v>
      </c>
      <c r="P11" s="266">
        <v>12</v>
      </c>
      <c r="Q11" s="266">
        <v>13</v>
      </c>
      <c r="R11" s="268">
        <v>14</v>
      </c>
    </row>
    <row r="12" spans="1:18" ht="9.75" thickBot="1" x14ac:dyDescent="0.2">
      <c r="A12" s="269" t="s">
        <v>13</v>
      </c>
      <c r="B12" s="337"/>
      <c r="C12" s="338"/>
      <c r="D12" s="270" t="s">
        <v>322</v>
      </c>
      <c r="E12" s="339">
        <v>1</v>
      </c>
      <c r="F12" s="340">
        <f t="shared" ref="F12:H12" si="0">F13+F38</f>
        <v>62400</v>
      </c>
      <c r="G12" s="272">
        <f t="shared" si="0"/>
        <v>62400</v>
      </c>
      <c r="H12" s="272">
        <f t="shared" si="0"/>
        <v>84599</v>
      </c>
      <c r="I12" s="272">
        <f>I13+I38</f>
        <v>104100</v>
      </c>
      <c r="J12" s="273">
        <f t="shared" ref="J12:K12" si="1">J13+J38</f>
        <v>104100</v>
      </c>
      <c r="K12" s="273">
        <f t="shared" si="1"/>
        <v>58772</v>
      </c>
      <c r="L12" s="273">
        <f>L13+L38</f>
        <v>133000</v>
      </c>
      <c r="M12" s="341">
        <f>(L12/H12)*100</f>
        <v>157.21226019220086</v>
      </c>
      <c r="N12" s="342">
        <f>(L12/J12)*100</f>
        <v>127.76176753121997</v>
      </c>
      <c r="O12" s="343">
        <v>44852</v>
      </c>
      <c r="P12" s="272">
        <v>59388</v>
      </c>
      <c r="Q12" s="272">
        <v>74979</v>
      </c>
      <c r="R12" s="344">
        <f>L12</f>
        <v>133000</v>
      </c>
    </row>
    <row r="13" spans="1:18" ht="18" x14ac:dyDescent="0.15">
      <c r="A13" s="276"/>
      <c r="B13" s="277">
        <v>1</v>
      </c>
      <c r="C13" s="278"/>
      <c r="D13" s="279" t="s">
        <v>245</v>
      </c>
      <c r="E13" s="374">
        <f>E12+1</f>
        <v>2</v>
      </c>
      <c r="F13" s="345">
        <f>F14+F20+F21+F28+F30</f>
        <v>62399</v>
      </c>
      <c r="G13" s="345">
        <f t="shared" ref="G13:H13" si="2">G14+G20+G21+G28+G29+G30</f>
        <v>62399</v>
      </c>
      <c r="H13" s="345">
        <f t="shared" si="2"/>
        <v>83799</v>
      </c>
      <c r="I13" s="346">
        <f>I14+I20+I21+I28+I29+I30</f>
        <v>104100</v>
      </c>
      <c r="J13" s="346">
        <f t="shared" ref="J13:L13" si="3">J14+J20+J21+J28+J29+J30</f>
        <v>104100</v>
      </c>
      <c r="K13" s="346">
        <f t="shared" si="3"/>
        <v>58772</v>
      </c>
      <c r="L13" s="346">
        <f t="shared" si="3"/>
        <v>133000</v>
      </c>
      <c r="M13" s="347">
        <f t="shared" ref="M13:M68" si="4">(L13/H13)*100</f>
        <v>158.71311113497774</v>
      </c>
      <c r="N13" s="348">
        <f t="shared" ref="N13:N76" si="5">(L13/J13)*100</f>
        <v>127.76176753121997</v>
      </c>
      <c r="O13" s="345">
        <v>44852</v>
      </c>
      <c r="P13" s="345">
        <v>59388</v>
      </c>
      <c r="Q13" s="307">
        <v>74979</v>
      </c>
      <c r="R13" s="349">
        <f t="shared" ref="R13:R76" si="6">L13</f>
        <v>133000</v>
      </c>
    </row>
    <row r="14" spans="1:18" ht="21.75" customHeight="1" x14ac:dyDescent="0.15">
      <c r="A14" s="276"/>
      <c r="B14" s="280"/>
      <c r="C14" s="281" t="s">
        <v>37</v>
      </c>
      <c r="D14" s="282" t="s">
        <v>246</v>
      </c>
      <c r="E14" s="283">
        <f t="shared" ref="E14:E79" si="7">E13+1</f>
        <v>3</v>
      </c>
      <c r="F14" s="289">
        <f>F15+F16+F17+F18</f>
        <v>35279</v>
      </c>
      <c r="G14" s="289">
        <f>G15+G16+G17+G18</f>
        <v>35279</v>
      </c>
      <c r="H14" s="289">
        <f>H15+H16+H17+H18</f>
        <v>44383</v>
      </c>
      <c r="I14" s="288">
        <f>I15+I16+I17+I18</f>
        <v>56228</v>
      </c>
      <c r="J14" s="288">
        <f t="shared" ref="J14:K14" si="8">J15+J16+J17+J18</f>
        <v>56228</v>
      </c>
      <c r="K14" s="288">
        <f t="shared" si="8"/>
        <v>30228</v>
      </c>
      <c r="L14" s="288">
        <f>L15+L16+L17+L18+L19</f>
        <v>61128</v>
      </c>
      <c r="M14" s="350">
        <f t="shared" si="4"/>
        <v>137.72840952616994</v>
      </c>
      <c r="N14" s="351">
        <f t="shared" si="5"/>
        <v>108.71451945649855</v>
      </c>
      <c r="O14" s="289">
        <v>22234</v>
      </c>
      <c r="P14" s="289">
        <v>28933</v>
      </c>
      <c r="Q14" s="286">
        <v>31297</v>
      </c>
      <c r="R14" s="275">
        <f t="shared" si="6"/>
        <v>61128</v>
      </c>
    </row>
    <row r="15" spans="1:18" x14ac:dyDescent="0.15">
      <c r="A15" s="276"/>
      <c r="B15" s="284"/>
      <c r="C15" s="281"/>
      <c r="D15" s="281" t="s">
        <v>140</v>
      </c>
      <c r="E15" s="285">
        <f t="shared" si="7"/>
        <v>4</v>
      </c>
      <c r="F15" s="286">
        <v>0</v>
      </c>
      <c r="G15" s="286">
        <v>0</v>
      </c>
      <c r="H15" s="286">
        <v>0</v>
      </c>
      <c r="I15" s="286">
        <v>0</v>
      </c>
      <c r="J15" s="287">
        <v>0</v>
      </c>
      <c r="K15" s="287">
        <v>0</v>
      </c>
      <c r="L15" s="287">
        <v>0</v>
      </c>
      <c r="M15" s="350">
        <v>0</v>
      </c>
      <c r="N15" s="351">
        <v>0</v>
      </c>
      <c r="O15" s="286">
        <v>0</v>
      </c>
      <c r="P15" s="286">
        <v>0</v>
      </c>
      <c r="Q15" s="286">
        <v>0</v>
      </c>
      <c r="R15" s="286">
        <v>0</v>
      </c>
    </row>
    <row r="16" spans="1:18" x14ac:dyDescent="0.15">
      <c r="A16" s="276"/>
      <c r="B16" s="284"/>
      <c r="C16" s="281"/>
      <c r="D16" s="281" t="s">
        <v>141</v>
      </c>
      <c r="E16" s="285">
        <f t="shared" si="7"/>
        <v>5</v>
      </c>
      <c r="F16" s="286">
        <v>31059</v>
      </c>
      <c r="G16" s="286">
        <f>F16</f>
        <v>31059</v>
      </c>
      <c r="H16" s="286">
        <v>39699</v>
      </c>
      <c r="I16" s="288">
        <v>51913</v>
      </c>
      <c r="J16" s="287">
        <f t="shared" ref="J16:J77" si="9">I16</f>
        <v>51913</v>
      </c>
      <c r="K16" s="287">
        <v>28720</v>
      </c>
      <c r="L16" s="370">
        <v>52913</v>
      </c>
      <c r="M16" s="350">
        <f t="shared" si="4"/>
        <v>133.28547318572257</v>
      </c>
      <c r="N16" s="351">
        <f t="shared" si="5"/>
        <v>101.92629977077033</v>
      </c>
      <c r="O16" s="289">
        <v>21244</v>
      </c>
      <c r="P16" s="289">
        <v>26953</v>
      </c>
      <c r="Q16" s="286">
        <v>28347</v>
      </c>
      <c r="R16" s="275">
        <f t="shared" si="6"/>
        <v>52913</v>
      </c>
    </row>
    <row r="17" spans="1:18" x14ac:dyDescent="0.15">
      <c r="A17" s="276"/>
      <c r="B17" s="284"/>
      <c r="C17" s="281"/>
      <c r="D17" s="281" t="s">
        <v>142</v>
      </c>
      <c r="E17" s="285">
        <f t="shared" si="7"/>
        <v>6</v>
      </c>
      <c r="F17" s="286">
        <v>420</v>
      </c>
      <c r="G17" s="286">
        <f t="shared" ref="G17:G18" si="10">F17</f>
        <v>420</v>
      </c>
      <c r="H17" s="286">
        <v>483</v>
      </c>
      <c r="I17" s="288">
        <v>500</v>
      </c>
      <c r="J17" s="287">
        <f t="shared" si="9"/>
        <v>500</v>
      </c>
      <c r="K17" s="287">
        <v>266</v>
      </c>
      <c r="L17" s="370">
        <v>500</v>
      </c>
      <c r="M17" s="350">
        <f t="shared" si="4"/>
        <v>103.51966873706004</v>
      </c>
      <c r="N17" s="351">
        <f t="shared" si="5"/>
        <v>100</v>
      </c>
      <c r="O17" s="289">
        <v>90</v>
      </c>
      <c r="P17" s="289">
        <v>180</v>
      </c>
      <c r="Q17" s="286">
        <v>300</v>
      </c>
      <c r="R17" s="275">
        <f t="shared" si="6"/>
        <v>500</v>
      </c>
    </row>
    <row r="18" spans="1:18" x14ac:dyDescent="0.15">
      <c r="A18" s="276"/>
      <c r="B18" s="284"/>
      <c r="C18" s="281"/>
      <c r="D18" s="281" t="s">
        <v>143</v>
      </c>
      <c r="E18" s="285">
        <f t="shared" si="7"/>
        <v>7</v>
      </c>
      <c r="F18" s="286">
        <v>3800</v>
      </c>
      <c r="G18" s="286">
        <f t="shared" si="10"/>
        <v>3800</v>
      </c>
      <c r="H18" s="286">
        <v>4201</v>
      </c>
      <c r="I18" s="288">
        <v>3815</v>
      </c>
      <c r="J18" s="287">
        <f t="shared" si="9"/>
        <v>3815</v>
      </c>
      <c r="K18" s="287">
        <v>1242</v>
      </c>
      <c r="L18" s="370">
        <v>3815</v>
      </c>
      <c r="M18" s="350">
        <f t="shared" si="4"/>
        <v>90.811711497262564</v>
      </c>
      <c r="N18" s="351">
        <f t="shared" si="5"/>
        <v>100</v>
      </c>
      <c r="O18" s="289">
        <v>900</v>
      </c>
      <c r="P18" s="289">
        <v>1800</v>
      </c>
      <c r="Q18" s="286">
        <v>2650</v>
      </c>
      <c r="R18" s="275">
        <f t="shared" si="6"/>
        <v>3815</v>
      </c>
    </row>
    <row r="19" spans="1:18" x14ac:dyDescent="0.15">
      <c r="A19" s="276"/>
      <c r="B19" s="284"/>
      <c r="C19" s="281"/>
      <c r="D19" s="281" t="s">
        <v>411</v>
      </c>
      <c r="E19" s="285" t="s">
        <v>412</v>
      </c>
      <c r="F19" s="286"/>
      <c r="G19" s="286"/>
      <c r="H19" s="286"/>
      <c r="I19" s="288"/>
      <c r="J19" s="287"/>
      <c r="K19" s="287"/>
      <c r="L19" s="370">
        <v>3900</v>
      </c>
      <c r="M19" s="350">
        <v>0</v>
      </c>
      <c r="N19" s="351">
        <v>0</v>
      </c>
      <c r="O19" s="289"/>
      <c r="P19" s="289"/>
      <c r="Q19" s="286">
        <v>1950</v>
      </c>
      <c r="R19" s="275">
        <f t="shared" si="6"/>
        <v>3900</v>
      </c>
    </row>
    <row r="20" spans="1:18" x14ac:dyDescent="0.15">
      <c r="A20" s="276"/>
      <c r="B20" s="284"/>
      <c r="C20" s="281" t="s">
        <v>38</v>
      </c>
      <c r="D20" s="281" t="s">
        <v>61</v>
      </c>
      <c r="E20" s="285">
        <f>E18+1</f>
        <v>8</v>
      </c>
      <c r="F20" s="286">
        <v>0</v>
      </c>
      <c r="G20" s="286">
        <f t="shared" ref="G20" si="11">F20</f>
        <v>0</v>
      </c>
      <c r="H20" s="286">
        <v>0</v>
      </c>
      <c r="I20" s="288">
        <v>0</v>
      </c>
      <c r="J20" s="287">
        <f t="shared" si="9"/>
        <v>0</v>
      </c>
      <c r="K20" s="287"/>
      <c r="L20" s="370">
        <v>0</v>
      </c>
      <c r="M20" s="350">
        <v>0</v>
      </c>
      <c r="N20" s="351"/>
      <c r="O20" s="275" t="s">
        <v>414</v>
      </c>
      <c r="P20" s="275" t="s">
        <v>414</v>
      </c>
      <c r="Q20" s="275" t="s">
        <v>414</v>
      </c>
      <c r="R20" s="275" t="s">
        <v>414</v>
      </c>
    </row>
    <row r="21" spans="1:18" ht="30" customHeight="1" x14ac:dyDescent="0.15">
      <c r="A21" s="276"/>
      <c r="B21" s="284"/>
      <c r="C21" s="281" t="s">
        <v>39</v>
      </c>
      <c r="D21" s="290" t="s">
        <v>205</v>
      </c>
      <c r="E21" s="285">
        <f t="shared" si="7"/>
        <v>9</v>
      </c>
      <c r="F21" s="286">
        <f>F22+F23+F24+F25+F26+F27</f>
        <v>25866</v>
      </c>
      <c r="G21" s="286">
        <f t="shared" ref="G21:H21" si="12">G22+G23+G24+G25+G26+G27</f>
        <v>25866</v>
      </c>
      <c r="H21" s="286">
        <f t="shared" si="12"/>
        <v>38245</v>
      </c>
      <c r="I21" s="287">
        <f>I22+I23+I24+I25+I26+I27</f>
        <v>46677</v>
      </c>
      <c r="J21" s="287">
        <f t="shared" ref="J21:L21" si="13">J22+J23+J24+J25+J26+J27</f>
        <v>46677</v>
      </c>
      <c r="K21" s="287">
        <f t="shared" si="13"/>
        <v>28165</v>
      </c>
      <c r="L21" s="287">
        <f t="shared" si="13"/>
        <v>70677</v>
      </c>
      <c r="M21" s="350">
        <f t="shared" si="4"/>
        <v>184.80062753301084</v>
      </c>
      <c r="N21" s="351">
        <f t="shared" si="5"/>
        <v>151.41718619448551</v>
      </c>
      <c r="O21" s="286">
        <v>22548</v>
      </c>
      <c r="P21" s="286">
        <v>30248</v>
      </c>
      <c r="Q21" s="286">
        <v>42997</v>
      </c>
      <c r="R21" s="275">
        <f t="shared" si="6"/>
        <v>70677</v>
      </c>
    </row>
    <row r="22" spans="1:18" ht="21.75" customHeight="1" x14ac:dyDescent="0.15">
      <c r="A22" s="276"/>
      <c r="B22" s="284"/>
      <c r="C22" s="281"/>
      <c r="D22" s="290" t="s">
        <v>233</v>
      </c>
      <c r="E22" s="285">
        <f t="shared" si="7"/>
        <v>10</v>
      </c>
      <c r="F22" s="286">
        <v>27050</v>
      </c>
      <c r="G22" s="286">
        <f>F22</f>
        <v>27050</v>
      </c>
      <c r="H22" s="286">
        <v>38840</v>
      </c>
      <c r="I22" s="288">
        <v>46000</v>
      </c>
      <c r="J22" s="287">
        <f t="shared" si="9"/>
        <v>46000</v>
      </c>
      <c r="K22" s="287">
        <v>28517</v>
      </c>
      <c r="L22" s="370">
        <v>46000</v>
      </c>
      <c r="M22" s="350">
        <f t="shared" si="4"/>
        <v>118.4346035015448</v>
      </c>
      <c r="N22" s="351">
        <f t="shared" si="5"/>
        <v>100</v>
      </c>
      <c r="O22" s="289">
        <v>23570</v>
      </c>
      <c r="P22" s="289">
        <v>32812</v>
      </c>
      <c r="Q22" s="286">
        <v>35067</v>
      </c>
      <c r="R22" s="275">
        <f t="shared" si="6"/>
        <v>46000</v>
      </c>
    </row>
    <row r="23" spans="1:18" x14ac:dyDescent="0.15">
      <c r="A23" s="276"/>
      <c r="B23" s="284"/>
      <c r="C23" s="281"/>
      <c r="D23" s="281" t="s">
        <v>337</v>
      </c>
      <c r="E23" s="285" t="s">
        <v>426</v>
      </c>
      <c r="F23" s="286">
        <v>3000</v>
      </c>
      <c r="G23" s="286">
        <f t="shared" ref="G23:G28" si="14">F23</f>
        <v>3000</v>
      </c>
      <c r="H23" s="286">
        <v>5483</v>
      </c>
      <c r="I23" s="288">
        <v>4000</v>
      </c>
      <c r="J23" s="287">
        <f t="shared" si="9"/>
        <v>4000</v>
      </c>
      <c r="K23" s="287">
        <v>1453</v>
      </c>
      <c r="L23" s="370">
        <v>28000</v>
      </c>
      <c r="M23" s="350">
        <f t="shared" si="4"/>
        <v>510.66934160131314</v>
      </c>
      <c r="N23" s="351">
        <f t="shared" si="5"/>
        <v>700</v>
      </c>
      <c r="O23" s="289" t="s">
        <v>414</v>
      </c>
      <c r="P23" s="289" t="s">
        <v>414</v>
      </c>
      <c r="Q23" s="286">
        <v>10854</v>
      </c>
      <c r="R23" s="275">
        <f t="shared" si="6"/>
        <v>28000</v>
      </c>
    </row>
    <row r="24" spans="1:18" x14ac:dyDescent="0.15">
      <c r="A24" s="276"/>
      <c r="B24" s="284"/>
      <c r="C24" s="281"/>
      <c r="D24" s="281" t="s">
        <v>338</v>
      </c>
      <c r="E24" s="285" t="s">
        <v>427</v>
      </c>
      <c r="F24" s="286">
        <v>0</v>
      </c>
      <c r="G24" s="286">
        <v>0</v>
      </c>
      <c r="H24" s="286">
        <v>0</v>
      </c>
      <c r="I24" s="286">
        <v>0</v>
      </c>
      <c r="J24" s="287">
        <v>0</v>
      </c>
      <c r="K24" s="287">
        <v>0</v>
      </c>
      <c r="L24" s="287">
        <v>0</v>
      </c>
      <c r="M24" s="350">
        <v>0</v>
      </c>
      <c r="N24" s="351"/>
      <c r="O24" s="286">
        <v>0</v>
      </c>
      <c r="P24" s="286">
        <v>0</v>
      </c>
      <c r="Q24" s="286">
        <v>0</v>
      </c>
      <c r="R24" s="286">
        <v>0</v>
      </c>
    </row>
    <row r="25" spans="1:18" ht="19.5" customHeight="1" x14ac:dyDescent="0.15">
      <c r="A25" s="276"/>
      <c r="B25" s="284"/>
      <c r="C25" s="281"/>
      <c r="D25" s="290" t="s">
        <v>234</v>
      </c>
      <c r="E25" s="285">
        <f>E22+1</f>
        <v>11</v>
      </c>
      <c r="F25" s="286">
        <v>0</v>
      </c>
      <c r="G25" s="286">
        <v>0</v>
      </c>
      <c r="H25" s="286">
        <v>0</v>
      </c>
      <c r="I25" s="286">
        <v>0</v>
      </c>
      <c r="J25" s="287">
        <v>0</v>
      </c>
      <c r="K25" s="287">
        <v>0</v>
      </c>
      <c r="L25" s="287">
        <v>0</v>
      </c>
      <c r="M25" s="350">
        <v>0</v>
      </c>
      <c r="N25" s="351"/>
      <c r="O25" s="286">
        <v>0</v>
      </c>
      <c r="P25" s="286">
        <v>0</v>
      </c>
      <c r="Q25" s="286">
        <v>0</v>
      </c>
      <c r="R25" s="275">
        <f t="shared" si="6"/>
        <v>0</v>
      </c>
    </row>
    <row r="26" spans="1:18" ht="20.25" customHeight="1" x14ac:dyDescent="0.15">
      <c r="A26" s="276"/>
      <c r="B26" s="284"/>
      <c r="C26" s="281"/>
      <c r="D26" s="290" t="s">
        <v>244</v>
      </c>
      <c r="E26" s="285" t="s">
        <v>428</v>
      </c>
      <c r="F26" s="286">
        <v>160</v>
      </c>
      <c r="G26" s="286">
        <f t="shared" si="14"/>
        <v>160</v>
      </c>
      <c r="H26" s="286">
        <v>147</v>
      </c>
      <c r="I26" s="288">
        <v>180</v>
      </c>
      <c r="J26" s="287">
        <f t="shared" si="9"/>
        <v>180</v>
      </c>
      <c r="K26" s="287">
        <v>357</v>
      </c>
      <c r="L26" s="370">
        <v>180</v>
      </c>
      <c r="M26" s="350">
        <f t="shared" si="4"/>
        <v>122.44897959183673</v>
      </c>
      <c r="N26" s="351">
        <f t="shared" si="5"/>
        <v>100</v>
      </c>
      <c r="O26" s="289">
        <v>116</v>
      </c>
      <c r="P26" s="289">
        <v>50</v>
      </c>
      <c r="Q26" s="286">
        <v>50</v>
      </c>
      <c r="R26" s="275">
        <f t="shared" si="6"/>
        <v>180</v>
      </c>
    </row>
    <row r="27" spans="1:18" s="298" customFormat="1" ht="27" customHeight="1" x14ac:dyDescent="0.15">
      <c r="A27" s="291"/>
      <c r="B27" s="292"/>
      <c r="C27" s="293"/>
      <c r="D27" s="352" t="s">
        <v>228</v>
      </c>
      <c r="E27" s="294" t="s">
        <v>429</v>
      </c>
      <c r="F27" s="295">
        <v>-4344</v>
      </c>
      <c r="G27" s="296">
        <f t="shared" si="14"/>
        <v>-4344</v>
      </c>
      <c r="H27" s="295">
        <v>-6225</v>
      </c>
      <c r="I27" s="297">
        <v>-3503</v>
      </c>
      <c r="J27" s="369">
        <v>-3503</v>
      </c>
      <c r="K27" s="297">
        <v>-2162</v>
      </c>
      <c r="L27" s="370">
        <v>-3503</v>
      </c>
      <c r="M27" s="350">
        <f t="shared" si="4"/>
        <v>56.273092369477908</v>
      </c>
      <c r="N27" s="351">
        <f t="shared" si="5"/>
        <v>100</v>
      </c>
      <c r="O27" s="295">
        <v>-1138</v>
      </c>
      <c r="P27" s="295">
        <v>-2614</v>
      </c>
      <c r="Q27" s="286">
        <v>-2974</v>
      </c>
      <c r="R27" s="275">
        <f t="shared" si="6"/>
        <v>-3503</v>
      </c>
    </row>
    <row r="28" spans="1:18" x14ac:dyDescent="0.15">
      <c r="A28" s="276"/>
      <c r="B28" s="284"/>
      <c r="C28" s="281" t="s">
        <v>40</v>
      </c>
      <c r="D28" s="281" t="s">
        <v>62</v>
      </c>
      <c r="E28" s="285">
        <v>12</v>
      </c>
      <c r="F28" s="286">
        <v>1100</v>
      </c>
      <c r="G28" s="286">
        <f t="shared" si="14"/>
        <v>1100</v>
      </c>
      <c r="H28" s="286">
        <v>985</v>
      </c>
      <c r="I28" s="288">
        <v>1000</v>
      </c>
      <c r="J28" s="287">
        <f t="shared" si="9"/>
        <v>1000</v>
      </c>
      <c r="K28" s="287">
        <v>253</v>
      </c>
      <c r="L28" s="370">
        <v>1000</v>
      </c>
      <c r="M28" s="350">
        <f t="shared" si="4"/>
        <v>101.5228426395939</v>
      </c>
      <c r="N28" s="351">
        <f t="shared" si="5"/>
        <v>100</v>
      </c>
      <c r="O28" s="289" t="s">
        <v>414</v>
      </c>
      <c r="P28" s="289">
        <v>100</v>
      </c>
      <c r="Q28" s="286">
        <v>550</v>
      </c>
      <c r="R28" s="275">
        <f t="shared" si="6"/>
        <v>1000</v>
      </c>
    </row>
    <row r="29" spans="1:18" ht="27" customHeight="1" x14ac:dyDescent="0.15">
      <c r="A29" s="276"/>
      <c r="B29" s="284"/>
      <c r="C29" s="281" t="s">
        <v>41</v>
      </c>
      <c r="D29" s="290" t="s">
        <v>63</v>
      </c>
      <c r="E29" s="285">
        <f t="shared" si="7"/>
        <v>13</v>
      </c>
      <c r="F29" s="286">
        <v>0</v>
      </c>
      <c r="G29" s="289">
        <v>0</v>
      </c>
      <c r="H29" s="289">
        <v>0</v>
      </c>
      <c r="I29" s="289">
        <v>0</v>
      </c>
      <c r="J29" s="288">
        <v>0</v>
      </c>
      <c r="K29" s="288">
        <v>0</v>
      </c>
      <c r="L29" s="288">
        <v>0</v>
      </c>
      <c r="M29" s="350">
        <v>0</v>
      </c>
      <c r="N29" s="351"/>
      <c r="O29" s="289">
        <v>0</v>
      </c>
      <c r="P29" s="289">
        <v>0</v>
      </c>
      <c r="Q29" s="289">
        <v>0</v>
      </c>
      <c r="R29" s="275">
        <f t="shared" si="6"/>
        <v>0</v>
      </c>
    </row>
    <row r="30" spans="1:18" ht="24" customHeight="1" x14ac:dyDescent="0.15">
      <c r="A30" s="276"/>
      <c r="B30" s="284"/>
      <c r="C30" s="281" t="s">
        <v>64</v>
      </c>
      <c r="D30" s="282" t="s">
        <v>218</v>
      </c>
      <c r="E30" s="283">
        <f t="shared" si="7"/>
        <v>14</v>
      </c>
      <c r="F30" s="286">
        <f>F31+F32+F35+F36+F37</f>
        <v>154</v>
      </c>
      <c r="G30" s="286">
        <f>G31+G32+G35+G36+G37</f>
        <v>154</v>
      </c>
      <c r="H30" s="286">
        <f>H31+H32+H35+H36+H37</f>
        <v>186</v>
      </c>
      <c r="I30" s="286">
        <f t="shared" ref="I30:K30" si="15">I31+I32+I35+I36+I37</f>
        <v>195</v>
      </c>
      <c r="J30" s="287">
        <f t="shared" si="15"/>
        <v>195</v>
      </c>
      <c r="K30" s="287">
        <f t="shared" si="15"/>
        <v>126</v>
      </c>
      <c r="L30" s="370">
        <v>195</v>
      </c>
      <c r="M30" s="350">
        <f t="shared" si="4"/>
        <v>104.83870967741935</v>
      </c>
      <c r="N30" s="351">
        <f t="shared" si="5"/>
        <v>100</v>
      </c>
      <c r="O30" s="286">
        <v>70</v>
      </c>
      <c r="P30" s="286">
        <v>107</v>
      </c>
      <c r="Q30" s="286">
        <v>135</v>
      </c>
      <c r="R30" s="275">
        <f t="shared" si="6"/>
        <v>195</v>
      </c>
    </row>
    <row r="31" spans="1:18" x14ac:dyDescent="0.15">
      <c r="A31" s="276"/>
      <c r="B31" s="284"/>
      <c r="C31" s="281"/>
      <c r="D31" s="281" t="s">
        <v>144</v>
      </c>
      <c r="E31" s="285">
        <f t="shared" si="7"/>
        <v>15</v>
      </c>
      <c r="F31" s="286">
        <v>140</v>
      </c>
      <c r="G31" s="286">
        <f>F31</f>
        <v>140</v>
      </c>
      <c r="H31" s="286">
        <v>167</v>
      </c>
      <c r="I31" s="288">
        <v>180</v>
      </c>
      <c r="J31" s="287">
        <f t="shared" si="9"/>
        <v>180</v>
      </c>
      <c r="K31" s="287">
        <v>107</v>
      </c>
      <c r="L31" s="370">
        <v>180</v>
      </c>
      <c r="M31" s="350">
        <f t="shared" si="4"/>
        <v>107.78443113772455</v>
      </c>
      <c r="N31" s="351">
        <f t="shared" si="5"/>
        <v>100</v>
      </c>
      <c r="O31" s="289">
        <v>65</v>
      </c>
      <c r="P31" s="289">
        <v>100</v>
      </c>
      <c r="Q31" s="286">
        <v>126</v>
      </c>
      <c r="R31" s="275">
        <f t="shared" si="6"/>
        <v>180</v>
      </c>
    </row>
    <row r="32" spans="1:18" ht="18" x14ac:dyDescent="0.15">
      <c r="A32" s="276"/>
      <c r="B32" s="284"/>
      <c r="C32" s="281"/>
      <c r="D32" s="299" t="s">
        <v>206</v>
      </c>
      <c r="E32" s="285">
        <f t="shared" si="7"/>
        <v>16</v>
      </c>
      <c r="F32" s="286">
        <f>F33+F34</f>
        <v>0</v>
      </c>
      <c r="G32" s="286">
        <f t="shared" ref="G32:G37" si="16">F32</f>
        <v>0</v>
      </c>
      <c r="H32" s="286">
        <f t="shared" ref="H32" si="17">H33+H34</f>
        <v>0</v>
      </c>
      <c r="I32" s="287">
        <f>I33+I34</f>
        <v>0</v>
      </c>
      <c r="J32" s="287">
        <f t="shared" si="9"/>
        <v>0</v>
      </c>
      <c r="K32" s="287">
        <f t="shared" ref="K32:K34" si="18">J32</f>
        <v>0</v>
      </c>
      <c r="L32" s="287">
        <v>0</v>
      </c>
      <c r="M32" s="350">
        <v>0</v>
      </c>
      <c r="N32" s="351"/>
      <c r="O32" s="286">
        <f t="shared" ref="O32:O34" si="19">N32</f>
        <v>0</v>
      </c>
      <c r="P32" s="286">
        <f t="shared" ref="P32:P34" si="20">O32</f>
        <v>0</v>
      </c>
      <c r="Q32" s="286">
        <f t="shared" ref="Q32:Q34" si="21">P32</f>
        <v>0</v>
      </c>
      <c r="R32" s="275">
        <f t="shared" si="6"/>
        <v>0</v>
      </c>
    </row>
    <row r="33" spans="1:18" x14ac:dyDescent="0.15">
      <c r="A33" s="276"/>
      <c r="B33" s="284"/>
      <c r="C33" s="281"/>
      <c r="D33" s="281" t="s">
        <v>65</v>
      </c>
      <c r="E33" s="285">
        <f t="shared" si="7"/>
        <v>17</v>
      </c>
      <c r="F33" s="286">
        <v>0</v>
      </c>
      <c r="G33" s="286">
        <f t="shared" si="16"/>
        <v>0</v>
      </c>
      <c r="H33" s="286">
        <v>0</v>
      </c>
      <c r="I33" s="288">
        <v>0</v>
      </c>
      <c r="J33" s="287">
        <f t="shared" si="9"/>
        <v>0</v>
      </c>
      <c r="K33" s="287">
        <f t="shared" si="18"/>
        <v>0</v>
      </c>
      <c r="L33" s="287">
        <v>0</v>
      </c>
      <c r="M33" s="350">
        <v>0</v>
      </c>
      <c r="N33" s="351"/>
      <c r="O33" s="286">
        <f t="shared" si="19"/>
        <v>0</v>
      </c>
      <c r="P33" s="286">
        <f t="shared" si="20"/>
        <v>0</v>
      </c>
      <c r="Q33" s="286">
        <f t="shared" si="21"/>
        <v>0</v>
      </c>
      <c r="R33" s="275">
        <f t="shared" si="6"/>
        <v>0</v>
      </c>
    </row>
    <row r="34" spans="1:18" x14ac:dyDescent="0.15">
      <c r="A34" s="276"/>
      <c r="B34" s="284"/>
      <c r="C34" s="281"/>
      <c r="D34" s="281" t="s">
        <v>66</v>
      </c>
      <c r="E34" s="285">
        <f t="shared" si="7"/>
        <v>18</v>
      </c>
      <c r="F34" s="286">
        <v>0</v>
      </c>
      <c r="G34" s="286">
        <f t="shared" si="16"/>
        <v>0</v>
      </c>
      <c r="H34" s="286">
        <v>0</v>
      </c>
      <c r="I34" s="288">
        <v>0</v>
      </c>
      <c r="J34" s="287">
        <f t="shared" si="9"/>
        <v>0</v>
      </c>
      <c r="K34" s="287">
        <f t="shared" si="18"/>
        <v>0</v>
      </c>
      <c r="L34" s="287">
        <v>0</v>
      </c>
      <c r="M34" s="350">
        <v>0</v>
      </c>
      <c r="N34" s="351"/>
      <c r="O34" s="286">
        <f t="shared" si="19"/>
        <v>0</v>
      </c>
      <c r="P34" s="286">
        <f t="shared" si="20"/>
        <v>0</v>
      </c>
      <c r="Q34" s="286">
        <f t="shared" si="21"/>
        <v>0</v>
      </c>
      <c r="R34" s="275">
        <f t="shared" si="6"/>
        <v>0</v>
      </c>
    </row>
    <row r="35" spans="1:18" x14ac:dyDescent="0.15">
      <c r="A35" s="276"/>
      <c r="B35" s="284"/>
      <c r="C35" s="281"/>
      <c r="D35" s="281" t="s">
        <v>145</v>
      </c>
      <c r="E35" s="285">
        <f t="shared" si="7"/>
        <v>19</v>
      </c>
      <c r="F35" s="286">
        <v>14</v>
      </c>
      <c r="G35" s="286">
        <f t="shared" si="16"/>
        <v>14</v>
      </c>
      <c r="H35" s="286">
        <v>19</v>
      </c>
      <c r="I35" s="288">
        <v>15</v>
      </c>
      <c r="J35" s="287">
        <f t="shared" si="9"/>
        <v>15</v>
      </c>
      <c r="K35" s="287">
        <v>19</v>
      </c>
      <c r="L35" s="370">
        <v>15</v>
      </c>
      <c r="M35" s="350">
        <f t="shared" si="4"/>
        <v>78.94736842105263</v>
      </c>
      <c r="N35" s="351">
        <f t="shared" si="5"/>
        <v>100</v>
      </c>
      <c r="O35" s="289">
        <v>5</v>
      </c>
      <c r="P35" s="289">
        <v>7</v>
      </c>
      <c r="Q35" s="286">
        <v>9</v>
      </c>
      <c r="R35" s="275">
        <f t="shared" si="6"/>
        <v>15</v>
      </c>
    </row>
    <row r="36" spans="1:18" x14ac:dyDescent="0.15">
      <c r="A36" s="276"/>
      <c r="B36" s="284"/>
      <c r="C36" s="281"/>
      <c r="D36" s="281" t="s">
        <v>146</v>
      </c>
      <c r="E36" s="285">
        <f t="shared" si="7"/>
        <v>20</v>
      </c>
      <c r="F36" s="286">
        <v>0</v>
      </c>
      <c r="G36" s="286">
        <f t="shared" si="16"/>
        <v>0</v>
      </c>
      <c r="H36" s="286">
        <v>0</v>
      </c>
      <c r="I36" s="288">
        <v>0</v>
      </c>
      <c r="J36" s="287">
        <f t="shared" si="9"/>
        <v>0</v>
      </c>
      <c r="K36" s="287">
        <f t="shared" ref="K36:K37" si="22">J36</f>
        <v>0</v>
      </c>
      <c r="L36" s="287">
        <v>0</v>
      </c>
      <c r="M36" s="350">
        <v>0</v>
      </c>
      <c r="N36" s="351"/>
      <c r="O36" s="286">
        <f t="shared" ref="O36:O37" si="23">N36</f>
        <v>0</v>
      </c>
      <c r="P36" s="286">
        <f t="shared" ref="P36:P37" si="24">O36</f>
        <v>0</v>
      </c>
      <c r="Q36" s="286">
        <f t="shared" ref="Q36:Q37" si="25">P36</f>
        <v>0</v>
      </c>
      <c r="R36" s="275">
        <f t="shared" si="6"/>
        <v>0</v>
      </c>
    </row>
    <row r="37" spans="1:18" x14ac:dyDescent="0.15">
      <c r="A37" s="276"/>
      <c r="B37" s="277"/>
      <c r="C37" s="281"/>
      <c r="D37" s="281" t="s">
        <v>147</v>
      </c>
      <c r="E37" s="285">
        <f t="shared" si="7"/>
        <v>21</v>
      </c>
      <c r="F37" s="286">
        <v>0</v>
      </c>
      <c r="G37" s="286">
        <f t="shared" si="16"/>
        <v>0</v>
      </c>
      <c r="H37" s="286">
        <v>0</v>
      </c>
      <c r="I37" s="288">
        <v>0</v>
      </c>
      <c r="J37" s="287">
        <f t="shared" si="9"/>
        <v>0</v>
      </c>
      <c r="K37" s="287">
        <f t="shared" si="22"/>
        <v>0</v>
      </c>
      <c r="L37" s="287">
        <v>0</v>
      </c>
      <c r="M37" s="350">
        <v>0</v>
      </c>
      <c r="N37" s="351"/>
      <c r="O37" s="286">
        <f t="shared" si="23"/>
        <v>0</v>
      </c>
      <c r="P37" s="286">
        <f t="shared" si="24"/>
        <v>0</v>
      </c>
      <c r="Q37" s="286">
        <f t="shared" si="25"/>
        <v>0</v>
      </c>
      <c r="R37" s="275">
        <f t="shared" si="6"/>
        <v>0</v>
      </c>
    </row>
    <row r="38" spans="1:18" ht="18" x14ac:dyDescent="0.15">
      <c r="A38" s="276"/>
      <c r="B38" s="285">
        <v>2</v>
      </c>
      <c r="C38" s="300"/>
      <c r="D38" s="282" t="s">
        <v>222</v>
      </c>
      <c r="E38" s="283">
        <f t="shared" si="7"/>
        <v>22</v>
      </c>
      <c r="F38" s="286">
        <f t="shared" ref="F38:H38" si="26">SUM(F39:F43)</f>
        <v>1</v>
      </c>
      <c r="G38" s="286">
        <f t="shared" si="26"/>
        <v>1</v>
      </c>
      <c r="H38" s="286">
        <f t="shared" si="26"/>
        <v>800</v>
      </c>
      <c r="I38" s="287">
        <f>SUM(I39:I43)</f>
        <v>0</v>
      </c>
      <c r="J38" s="287">
        <f t="shared" ref="J38" si="27">SUM(J39:J43)</f>
        <v>0</v>
      </c>
      <c r="K38" s="287">
        <v>0</v>
      </c>
      <c r="L38" s="287">
        <v>0</v>
      </c>
      <c r="M38" s="350">
        <f t="shared" si="4"/>
        <v>0</v>
      </c>
      <c r="N38" s="351"/>
      <c r="O38" s="286" t="s">
        <v>414</v>
      </c>
      <c r="P38" s="286" t="s">
        <v>414</v>
      </c>
      <c r="Q38" s="286" t="s">
        <v>414</v>
      </c>
      <c r="R38" s="275">
        <f t="shared" si="6"/>
        <v>0</v>
      </c>
    </row>
    <row r="39" spans="1:18" x14ac:dyDescent="0.15">
      <c r="A39" s="276"/>
      <c r="B39" s="280"/>
      <c r="C39" s="281" t="s">
        <v>37</v>
      </c>
      <c r="D39" s="281" t="s">
        <v>67</v>
      </c>
      <c r="E39" s="285">
        <f t="shared" si="7"/>
        <v>23</v>
      </c>
      <c r="F39" s="286">
        <v>0</v>
      </c>
      <c r="G39" s="286">
        <v>0</v>
      </c>
      <c r="H39" s="286">
        <v>0</v>
      </c>
      <c r="I39" s="288">
        <v>0</v>
      </c>
      <c r="J39" s="287">
        <f t="shared" si="9"/>
        <v>0</v>
      </c>
      <c r="K39" s="287">
        <v>0</v>
      </c>
      <c r="L39" s="370" t="s">
        <v>414</v>
      </c>
      <c r="M39" s="350">
        <v>0</v>
      </c>
      <c r="N39" s="351"/>
      <c r="O39" s="286" t="s">
        <v>414</v>
      </c>
      <c r="P39" s="289" t="s">
        <v>414</v>
      </c>
      <c r="Q39" s="286" t="s">
        <v>414</v>
      </c>
      <c r="R39" s="275" t="str">
        <f t="shared" si="6"/>
        <v xml:space="preserve"> -   </v>
      </c>
    </row>
    <row r="40" spans="1:18" x14ac:dyDescent="0.15">
      <c r="A40" s="276"/>
      <c r="B40" s="284"/>
      <c r="C40" s="281" t="s">
        <v>38</v>
      </c>
      <c r="D40" s="281" t="s">
        <v>68</v>
      </c>
      <c r="E40" s="285">
        <f t="shared" si="7"/>
        <v>24</v>
      </c>
      <c r="F40" s="286">
        <v>0</v>
      </c>
      <c r="G40" s="289">
        <v>0</v>
      </c>
      <c r="H40" s="286">
        <v>0</v>
      </c>
      <c r="I40" s="288">
        <v>0</v>
      </c>
      <c r="J40" s="287">
        <f t="shared" si="9"/>
        <v>0</v>
      </c>
      <c r="K40" s="287">
        <v>0</v>
      </c>
      <c r="L40" s="370" t="s">
        <v>414</v>
      </c>
      <c r="M40" s="350">
        <v>0</v>
      </c>
      <c r="N40" s="351"/>
      <c r="O40" s="289" t="s">
        <v>414</v>
      </c>
      <c r="P40" s="289" t="s">
        <v>414</v>
      </c>
      <c r="Q40" s="286" t="s">
        <v>414</v>
      </c>
      <c r="R40" s="275" t="str">
        <f t="shared" si="6"/>
        <v xml:space="preserve"> -   </v>
      </c>
    </row>
    <row r="41" spans="1:18" x14ac:dyDescent="0.15">
      <c r="A41" s="276"/>
      <c r="B41" s="284"/>
      <c r="C41" s="281" t="s">
        <v>39</v>
      </c>
      <c r="D41" s="281" t="s">
        <v>69</v>
      </c>
      <c r="E41" s="285">
        <f t="shared" si="7"/>
        <v>25</v>
      </c>
      <c r="F41" s="286">
        <v>1</v>
      </c>
      <c r="G41" s="286">
        <v>1</v>
      </c>
      <c r="H41" s="286">
        <v>0</v>
      </c>
      <c r="I41" s="288"/>
      <c r="J41" s="287">
        <f t="shared" si="9"/>
        <v>0</v>
      </c>
      <c r="K41" s="287">
        <v>0</v>
      </c>
      <c r="L41" s="370"/>
      <c r="M41" s="350">
        <v>0</v>
      </c>
      <c r="N41" s="351"/>
      <c r="O41" s="289" t="s">
        <v>414</v>
      </c>
      <c r="P41" s="289"/>
      <c r="Q41" s="286"/>
      <c r="R41" s="275">
        <f t="shared" si="6"/>
        <v>0</v>
      </c>
    </row>
    <row r="42" spans="1:18" x14ac:dyDescent="0.15">
      <c r="A42" s="276"/>
      <c r="B42" s="284"/>
      <c r="C42" s="281" t="s">
        <v>40</v>
      </c>
      <c r="D42" s="281" t="s">
        <v>70</v>
      </c>
      <c r="E42" s="285">
        <f t="shared" si="7"/>
        <v>26</v>
      </c>
      <c r="F42" s="286">
        <v>0</v>
      </c>
      <c r="G42" s="286">
        <v>0</v>
      </c>
      <c r="H42" s="286">
        <v>0</v>
      </c>
      <c r="I42" s="288">
        <v>0</v>
      </c>
      <c r="J42" s="287">
        <f t="shared" si="9"/>
        <v>0</v>
      </c>
      <c r="K42" s="287">
        <v>2</v>
      </c>
      <c r="L42" s="370" t="s">
        <v>414</v>
      </c>
      <c r="M42" s="350">
        <v>0</v>
      </c>
      <c r="N42" s="351"/>
      <c r="O42" s="286" t="s">
        <v>414</v>
      </c>
      <c r="P42" s="289" t="s">
        <v>414</v>
      </c>
      <c r="Q42" s="286" t="s">
        <v>414</v>
      </c>
      <c r="R42" s="275" t="str">
        <f t="shared" si="6"/>
        <v xml:space="preserve"> -   </v>
      </c>
    </row>
    <row r="43" spans="1:18" ht="9.75" thickBot="1" x14ac:dyDescent="0.2">
      <c r="A43" s="276"/>
      <c r="B43" s="284"/>
      <c r="C43" s="281" t="s">
        <v>41</v>
      </c>
      <c r="D43" s="353" t="s">
        <v>71</v>
      </c>
      <c r="E43" s="280">
        <f t="shared" si="7"/>
        <v>27</v>
      </c>
      <c r="F43" s="354">
        <v>0</v>
      </c>
      <c r="G43" s="355">
        <v>0</v>
      </c>
      <c r="H43" s="354">
        <v>800</v>
      </c>
      <c r="I43" s="356">
        <v>0</v>
      </c>
      <c r="J43" s="357">
        <f t="shared" si="9"/>
        <v>0</v>
      </c>
      <c r="K43" s="357">
        <v>0</v>
      </c>
      <c r="L43" s="371" t="s">
        <v>414</v>
      </c>
      <c r="M43" s="358">
        <v>0</v>
      </c>
      <c r="N43" s="359"/>
      <c r="O43" s="355" t="s">
        <v>414</v>
      </c>
      <c r="P43" s="355" t="s">
        <v>414</v>
      </c>
      <c r="Q43" s="354" t="s">
        <v>414</v>
      </c>
      <c r="R43" s="360" t="str">
        <f t="shared" si="6"/>
        <v xml:space="preserve"> -   </v>
      </c>
    </row>
    <row r="44" spans="1:18" s="241" customFormat="1" ht="9.75" thickBot="1" x14ac:dyDescent="0.2">
      <c r="A44" s="301"/>
      <c r="B44" s="302"/>
      <c r="C44" s="361"/>
      <c r="D44" s="338" t="s">
        <v>377</v>
      </c>
      <c r="E44" s="271">
        <f t="shared" si="7"/>
        <v>28</v>
      </c>
      <c r="F44" s="362">
        <f t="shared" ref="F44:L44" si="28">F45+F146</f>
        <v>62300</v>
      </c>
      <c r="G44" s="362">
        <f t="shared" si="28"/>
        <v>62300</v>
      </c>
      <c r="H44" s="362">
        <f t="shared" si="28"/>
        <v>84435</v>
      </c>
      <c r="I44" s="362">
        <f t="shared" si="28"/>
        <v>104000</v>
      </c>
      <c r="J44" s="363">
        <f t="shared" si="28"/>
        <v>104000</v>
      </c>
      <c r="K44" s="363">
        <f t="shared" si="28"/>
        <v>67202</v>
      </c>
      <c r="L44" s="363">
        <f t="shared" si="28"/>
        <v>132800</v>
      </c>
      <c r="M44" s="274">
        <f t="shared" si="4"/>
        <v>157.28074850476699</v>
      </c>
      <c r="N44" s="364">
        <f t="shared" si="5"/>
        <v>127.69230769230768</v>
      </c>
      <c r="O44" s="362">
        <v>38246</v>
      </c>
      <c r="P44" s="362">
        <v>55068</v>
      </c>
      <c r="Q44" s="272">
        <v>104921</v>
      </c>
      <c r="R44" s="365">
        <f t="shared" si="6"/>
        <v>132800</v>
      </c>
    </row>
    <row r="45" spans="1:18" ht="15" customHeight="1" x14ac:dyDescent="0.15">
      <c r="A45" s="303"/>
      <c r="B45" s="304">
        <v>1</v>
      </c>
      <c r="C45" s="305" t="s">
        <v>323</v>
      </c>
      <c r="D45" s="306"/>
      <c r="E45" s="284">
        <f t="shared" si="7"/>
        <v>29</v>
      </c>
      <c r="F45" s="307">
        <f t="shared" ref="F45:H45" si="29">F46+F94+F101+F129</f>
        <v>61899</v>
      </c>
      <c r="G45" s="307">
        <f t="shared" si="29"/>
        <v>61899</v>
      </c>
      <c r="H45" s="307">
        <f t="shared" si="29"/>
        <v>84206</v>
      </c>
      <c r="I45" s="308">
        <f>I46+I94+I101+I129</f>
        <v>103749</v>
      </c>
      <c r="J45" s="308">
        <f t="shared" ref="J45:L45" si="30">J46+J94+J101+J129</f>
        <v>103749</v>
      </c>
      <c r="K45" s="308">
        <f t="shared" si="30"/>
        <v>67021</v>
      </c>
      <c r="L45" s="308">
        <f t="shared" si="30"/>
        <v>132549</v>
      </c>
      <c r="M45" s="347">
        <f t="shared" si="4"/>
        <v>157.41039830890909</v>
      </c>
      <c r="N45" s="348">
        <f t="shared" si="5"/>
        <v>127.75930370413209</v>
      </c>
      <c r="O45" s="307">
        <v>38218</v>
      </c>
      <c r="P45" s="307">
        <v>54897</v>
      </c>
      <c r="Q45" s="307">
        <v>104720</v>
      </c>
      <c r="R45" s="349">
        <f t="shared" si="6"/>
        <v>132549</v>
      </c>
    </row>
    <row r="46" spans="1:18" ht="13.9" customHeight="1" x14ac:dyDescent="0.15">
      <c r="A46" s="303"/>
      <c r="B46" s="309"/>
      <c r="C46" s="310" t="s">
        <v>324</v>
      </c>
      <c r="D46" s="310"/>
      <c r="E46" s="280">
        <f t="shared" si="7"/>
        <v>30</v>
      </c>
      <c r="F46" s="286">
        <f t="shared" ref="F46:H46" si="31">F47+F55+F61</f>
        <v>50414</v>
      </c>
      <c r="G46" s="286">
        <f t="shared" si="31"/>
        <v>50414</v>
      </c>
      <c r="H46" s="286">
        <f t="shared" si="31"/>
        <v>72962</v>
      </c>
      <c r="I46" s="287">
        <f>I47+I55+I61</f>
        <v>91823</v>
      </c>
      <c r="J46" s="287">
        <f t="shared" ref="J46:L46" si="32">J47+J55+J61</f>
        <v>91823</v>
      </c>
      <c r="K46" s="287">
        <f t="shared" si="32"/>
        <v>60660</v>
      </c>
      <c r="L46" s="287">
        <f t="shared" si="32"/>
        <v>119061</v>
      </c>
      <c r="M46" s="350">
        <f t="shared" si="4"/>
        <v>163.18220443518544</v>
      </c>
      <c r="N46" s="351">
        <f t="shared" si="5"/>
        <v>129.66359191052351</v>
      </c>
      <c r="O46" s="286">
        <v>35103</v>
      </c>
      <c r="P46" s="286">
        <v>48664</v>
      </c>
      <c r="Q46" s="286">
        <v>95478</v>
      </c>
      <c r="R46" s="275">
        <f t="shared" si="6"/>
        <v>119061</v>
      </c>
    </row>
    <row r="47" spans="1:18" ht="17.25" customHeight="1" x14ac:dyDescent="0.15">
      <c r="A47" s="303"/>
      <c r="B47" s="309"/>
      <c r="C47" s="285" t="s">
        <v>72</v>
      </c>
      <c r="D47" s="281" t="s">
        <v>430</v>
      </c>
      <c r="E47" s="280">
        <f t="shared" si="7"/>
        <v>31</v>
      </c>
      <c r="F47" s="286">
        <f t="shared" ref="F47:H47" si="33">F48+F49+F52+F53+F54</f>
        <v>47086</v>
      </c>
      <c r="G47" s="286">
        <f t="shared" si="33"/>
        <v>47086</v>
      </c>
      <c r="H47" s="286">
        <f t="shared" si="33"/>
        <v>69138</v>
      </c>
      <c r="I47" s="287">
        <f>I48+I49+I52+I53+I54</f>
        <v>87888</v>
      </c>
      <c r="J47" s="287">
        <f t="shared" ref="J47:L47" si="34">J48+J49+J52+J53+J54</f>
        <v>87888</v>
      </c>
      <c r="K47" s="287">
        <f t="shared" si="34"/>
        <v>58916</v>
      </c>
      <c r="L47" s="287">
        <f t="shared" si="34"/>
        <v>115126</v>
      </c>
      <c r="M47" s="350">
        <f t="shared" si="4"/>
        <v>166.51624287656571</v>
      </c>
      <c r="N47" s="351">
        <f t="shared" si="5"/>
        <v>130.99171673038413</v>
      </c>
      <c r="O47" s="286">
        <v>34345</v>
      </c>
      <c r="P47" s="286">
        <v>47175</v>
      </c>
      <c r="Q47" s="286">
        <v>92745</v>
      </c>
      <c r="R47" s="275">
        <f t="shared" si="6"/>
        <v>115126</v>
      </c>
    </row>
    <row r="48" spans="1:18" x14ac:dyDescent="0.15">
      <c r="A48" s="303"/>
      <c r="B48" s="309"/>
      <c r="C48" s="285" t="s">
        <v>37</v>
      </c>
      <c r="D48" s="281" t="s">
        <v>73</v>
      </c>
      <c r="E48" s="285">
        <f t="shared" si="7"/>
        <v>32</v>
      </c>
      <c r="F48" s="286">
        <v>38173</v>
      </c>
      <c r="G48" s="286">
        <f>F48</f>
        <v>38173</v>
      </c>
      <c r="H48" s="286">
        <v>59559</v>
      </c>
      <c r="I48" s="288">
        <v>71225</v>
      </c>
      <c r="J48" s="288">
        <v>71225</v>
      </c>
      <c r="K48" s="288">
        <v>53539</v>
      </c>
      <c r="L48" s="288">
        <v>97163</v>
      </c>
      <c r="M48" s="350">
        <f t="shared" si="4"/>
        <v>163.13739317315603</v>
      </c>
      <c r="N48" s="351">
        <f t="shared" si="5"/>
        <v>136.4169884169884</v>
      </c>
      <c r="O48" s="289">
        <v>30526</v>
      </c>
      <c r="P48" s="289">
        <v>39650</v>
      </c>
      <c r="Q48" s="286">
        <v>79900</v>
      </c>
      <c r="R48" s="275">
        <f t="shared" si="6"/>
        <v>97163</v>
      </c>
    </row>
    <row r="49" spans="1:18" x14ac:dyDescent="0.15">
      <c r="A49" s="303"/>
      <c r="B49" s="309"/>
      <c r="C49" s="285" t="s">
        <v>38</v>
      </c>
      <c r="D49" s="281" t="s">
        <v>74</v>
      </c>
      <c r="E49" s="285">
        <f t="shared" si="7"/>
        <v>33</v>
      </c>
      <c r="F49" s="286">
        <v>1480</v>
      </c>
      <c r="G49" s="286">
        <f t="shared" ref="G49:G54" si="35">F49</f>
        <v>1480</v>
      </c>
      <c r="H49" s="286">
        <v>1464</v>
      </c>
      <c r="I49" s="288">
        <v>1600</v>
      </c>
      <c r="J49" s="288">
        <v>1600</v>
      </c>
      <c r="K49" s="288">
        <v>564</v>
      </c>
      <c r="L49" s="288">
        <v>2900</v>
      </c>
      <c r="M49" s="350">
        <f t="shared" si="4"/>
        <v>198.08743169398909</v>
      </c>
      <c r="N49" s="351">
        <f t="shared" si="5"/>
        <v>181.25</v>
      </c>
      <c r="O49" s="289">
        <v>294</v>
      </c>
      <c r="P49" s="289">
        <v>490</v>
      </c>
      <c r="Q49" s="286">
        <v>2300</v>
      </c>
      <c r="R49" s="275">
        <f t="shared" si="6"/>
        <v>2900</v>
      </c>
    </row>
    <row r="50" spans="1:18" x14ac:dyDescent="0.15">
      <c r="A50" s="303"/>
      <c r="B50" s="309"/>
      <c r="C50" s="285"/>
      <c r="D50" s="281" t="s">
        <v>114</v>
      </c>
      <c r="E50" s="285">
        <f t="shared" si="7"/>
        <v>34</v>
      </c>
      <c r="F50" s="286">
        <v>164</v>
      </c>
      <c r="G50" s="286">
        <f t="shared" si="35"/>
        <v>164</v>
      </c>
      <c r="H50" s="286">
        <v>72</v>
      </c>
      <c r="I50" s="288">
        <v>80</v>
      </c>
      <c r="J50" s="287">
        <f t="shared" si="9"/>
        <v>80</v>
      </c>
      <c r="K50" s="287">
        <v>43</v>
      </c>
      <c r="L50" s="370">
        <v>80</v>
      </c>
      <c r="M50" s="350">
        <f t="shared" si="4"/>
        <v>111.11111111111111</v>
      </c>
      <c r="N50" s="351">
        <f t="shared" si="5"/>
        <v>100</v>
      </c>
      <c r="O50" s="289">
        <v>15</v>
      </c>
      <c r="P50" s="289">
        <v>45</v>
      </c>
      <c r="Q50" s="286">
        <v>55</v>
      </c>
      <c r="R50" s="275">
        <f t="shared" si="6"/>
        <v>80</v>
      </c>
    </row>
    <row r="51" spans="1:18" x14ac:dyDescent="0.15">
      <c r="A51" s="303"/>
      <c r="B51" s="309"/>
      <c r="C51" s="285"/>
      <c r="D51" s="281" t="s">
        <v>115</v>
      </c>
      <c r="E51" s="285">
        <f t="shared" si="7"/>
        <v>35</v>
      </c>
      <c r="F51" s="286">
        <v>130</v>
      </c>
      <c r="G51" s="286">
        <f t="shared" si="35"/>
        <v>130</v>
      </c>
      <c r="H51" s="286">
        <v>131</v>
      </c>
      <c r="I51" s="288">
        <v>145</v>
      </c>
      <c r="J51" s="287">
        <f t="shared" si="9"/>
        <v>145</v>
      </c>
      <c r="K51" s="287">
        <v>87</v>
      </c>
      <c r="L51" s="370">
        <v>145</v>
      </c>
      <c r="M51" s="350">
        <f t="shared" si="4"/>
        <v>110.68702290076335</v>
      </c>
      <c r="N51" s="351">
        <f t="shared" si="5"/>
        <v>100</v>
      </c>
      <c r="O51" s="289">
        <v>30</v>
      </c>
      <c r="P51" s="289">
        <v>70</v>
      </c>
      <c r="Q51" s="286">
        <v>100</v>
      </c>
      <c r="R51" s="275">
        <f t="shared" si="6"/>
        <v>145</v>
      </c>
    </row>
    <row r="52" spans="1:18" ht="18.75" customHeight="1" x14ac:dyDescent="0.15">
      <c r="A52" s="303"/>
      <c r="B52" s="309"/>
      <c r="C52" s="285" t="s">
        <v>39</v>
      </c>
      <c r="D52" s="290" t="s">
        <v>183</v>
      </c>
      <c r="E52" s="285">
        <f t="shared" si="7"/>
        <v>36</v>
      </c>
      <c r="F52" s="286">
        <v>83</v>
      </c>
      <c r="G52" s="286">
        <f t="shared" si="35"/>
        <v>83</v>
      </c>
      <c r="H52" s="286">
        <v>57</v>
      </c>
      <c r="I52" s="288">
        <v>63</v>
      </c>
      <c r="J52" s="287">
        <f t="shared" si="9"/>
        <v>63</v>
      </c>
      <c r="K52" s="287">
        <v>51</v>
      </c>
      <c r="L52" s="370">
        <v>63</v>
      </c>
      <c r="M52" s="350">
        <f t="shared" si="4"/>
        <v>110.5263157894737</v>
      </c>
      <c r="N52" s="351">
        <f t="shared" si="5"/>
        <v>100</v>
      </c>
      <c r="O52" s="289">
        <v>25</v>
      </c>
      <c r="P52" s="289">
        <v>35</v>
      </c>
      <c r="Q52" s="286">
        <v>45</v>
      </c>
      <c r="R52" s="275">
        <f t="shared" si="6"/>
        <v>63</v>
      </c>
    </row>
    <row r="53" spans="1:18" x14ac:dyDescent="0.15">
      <c r="A53" s="303"/>
      <c r="B53" s="309"/>
      <c r="C53" s="285" t="s">
        <v>40</v>
      </c>
      <c r="D53" s="281" t="s">
        <v>75</v>
      </c>
      <c r="E53" s="285">
        <f t="shared" si="7"/>
        <v>37</v>
      </c>
      <c r="F53" s="286">
        <v>7350</v>
      </c>
      <c r="G53" s="286">
        <f t="shared" si="35"/>
        <v>7350</v>
      </c>
      <c r="H53" s="286">
        <v>8058</v>
      </c>
      <c r="I53" s="288">
        <v>15000</v>
      </c>
      <c r="J53" s="287">
        <f t="shared" si="9"/>
        <v>15000</v>
      </c>
      <c r="K53" s="287">
        <v>4762</v>
      </c>
      <c r="L53" s="370">
        <v>15000</v>
      </c>
      <c r="M53" s="350">
        <f t="shared" si="4"/>
        <v>186.15040953090096</v>
      </c>
      <c r="N53" s="351">
        <f t="shared" si="5"/>
        <v>100</v>
      </c>
      <c r="O53" s="289">
        <v>3500</v>
      </c>
      <c r="P53" s="289">
        <v>7000</v>
      </c>
      <c r="Q53" s="286">
        <v>10500</v>
      </c>
      <c r="R53" s="275">
        <f t="shared" si="6"/>
        <v>15000</v>
      </c>
    </row>
    <row r="54" spans="1:18" x14ac:dyDescent="0.15">
      <c r="A54" s="303"/>
      <c r="B54" s="309"/>
      <c r="C54" s="285" t="s">
        <v>41</v>
      </c>
      <c r="D54" s="281" t="s">
        <v>76</v>
      </c>
      <c r="E54" s="285">
        <f t="shared" si="7"/>
        <v>38</v>
      </c>
      <c r="F54" s="286">
        <v>0</v>
      </c>
      <c r="G54" s="286">
        <f t="shared" si="35"/>
        <v>0</v>
      </c>
      <c r="H54" s="286">
        <v>0</v>
      </c>
      <c r="I54" s="288">
        <v>0</v>
      </c>
      <c r="J54" s="287">
        <f t="shared" si="9"/>
        <v>0</v>
      </c>
      <c r="K54" s="287">
        <v>0</v>
      </c>
      <c r="L54" s="370">
        <v>0</v>
      </c>
      <c r="M54" s="350">
        <v>0</v>
      </c>
      <c r="N54" s="351"/>
      <c r="O54" s="289" t="s">
        <v>414</v>
      </c>
      <c r="P54" s="289" t="s">
        <v>414</v>
      </c>
      <c r="Q54" s="286" t="s">
        <v>414</v>
      </c>
      <c r="R54" s="275">
        <f t="shared" si="6"/>
        <v>0</v>
      </c>
    </row>
    <row r="55" spans="1:18" ht="18" x14ac:dyDescent="0.15">
      <c r="A55" s="303"/>
      <c r="B55" s="311"/>
      <c r="C55" s="285" t="s">
        <v>157</v>
      </c>
      <c r="D55" s="290" t="s">
        <v>325</v>
      </c>
      <c r="E55" s="285">
        <f t="shared" si="7"/>
        <v>39</v>
      </c>
      <c r="F55" s="286">
        <f t="shared" ref="F55" si="36">F56+F57+F60</f>
        <v>1222</v>
      </c>
      <c r="G55" s="286">
        <f t="shared" ref="G55:H55" si="37">G56+G57+G60</f>
        <v>1222</v>
      </c>
      <c r="H55" s="286">
        <f t="shared" si="37"/>
        <v>1352</v>
      </c>
      <c r="I55" s="287">
        <f>I56+I57+I60</f>
        <v>1463</v>
      </c>
      <c r="J55" s="287">
        <f t="shared" si="9"/>
        <v>1463</v>
      </c>
      <c r="K55" s="287">
        <f t="shared" ref="K55" si="38">K56+K57+K60</f>
        <v>505</v>
      </c>
      <c r="L55" s="370">
        <v>1463</v>
      </c>
      <c r="M55" s="350">
        <f t="shared" si="4"/>
        <v>108.21005917159763</v>
      </c>
      <c r="N55" s="351">
        <f t="shared" si="5"/>
        <v>100</v>
      </c>
      <c r="O55" s="286">
        <v>235</v>
      </c>
      <c r="P55" s="286">
        <v>487</v>
      </c>
      <c r="Q55" s="286">
        <v>1170</v>
      </c>
      <c r="R55" s="275">
        <f t="shared" si="6"/>
        <v>1463</v>
      </c>
    </row>
    <row r="56" spans="1:18" x14ac:dyDescent="0.15">
      <c r="A56" s="303"/>
      <c r="B56" s="309"/>
      <c r="C56" s="285" t="s">
        <v>77</v>
      </c>
      <c r="D56" s="281" t="s">
        <v>78</v>
      </c>
      <c r="E56" s="285">
        <f t="shared" si="7"/>
        <v>40</v>
      </c>
      <c r="F56" s="286">
        <v>925</v>
      </c>
      <c r="G56" s="286">
        <f>F56</f>
        <v>925</v>
      </c>
      <c r="H56" s="286">
        <v>1038</v>
      </c>
      <c r="I56" s="288">
        <v>1142</v>
      </c>
      <c r="J56" s="287">
        <f t="shared" si="9"/>
        <v>1142</v>
      </c>
      <c r="K56" s="287">
        <v>389</v>
      </c>
      <c r="L56" s="370">
        <v>1142</v>
      </c>
      <c r="M56" s="350">
        <f t="shared" si="4"/>
        <v>110.01926782273603</v>
      </c>
      <c r="N56" s="351">
        <f t="shared" si="5"/>
        <v>100</v>
      </c>
      <c r="O56" s="289">
        <v>190</v>
      </c>
      <c r="P56" s="289">
        <v>375</v>
      </c>
      <c r="Q56" s="286">
        <v>950</v>
      </c>
      <c r="R56" s="275">
        <f t="shared" si="6"/>
        <v>1142</v>
      </c>
    </row>
    <row r="57" spans="1:18" x14ac:dyDescent="0.15">
      <c r="A57" s="303"/>
      <c r="B57" s="309"/>
      <c r="C57" s="285" t="s">
        <v>38</v>
      </c>
      <c r="D57" s="281" t="s">
        <v>375</v>
      </c>
      <c r="E57" s="285">
        <f t="shared" si="7"/>
        <v>41</v>
      </c>
      <c r="F57" s="286">
        <f t="shared" ref="F57" si="39">SUM(F58:F59)</f>
        <v>227</v>
      </c>
      <c r="G57" s="286">
        <f t="shared" ref="G57:G60" si="40">F57</f>
        <v>227</v>
      </c>
      <c r="H57" s="286">
        <f>H58+H59</f>
        <v>249</v>
      </c>
      <c r="I57" s="287">
        <f>SUM(I58:I59)</f>
        <v>249</v>
      </c>
      <c r="J57" s="287">
        <f t="shared" si="9"/>
        <v>249</v>
      </c>
      <c r="K57" s="287">
        <f>K58+K59</f>
        <v>94</v>
      </c>
      <c r="L57" s="370">
        <v>249</v>
      </c>
      <c r="M57" s="350">
        <f t="shared" si="4"/>
        <v>100</v>
      </c>
      <c r="N57" s="351">
        <f t="shared" si="5"/>
        <v>100</v>
      </c>
      <c r="O57" s="286">
        <v>30</v>
      </c>
      <c r="P57" s="286">
        <v>82</v>
      </c>
      <c r="Q57" s="286">
        <v>170</v>
      </c>
      <c r="R57" s="275">
        <f t="shared" si="6"/>
        <v>249</v>
      </c>
    </row>
    <row r="58" spans="1:18" ht="18.75" customHeight="1" x14ac:dyDescent="0.15">
      <c r="A58" s="303"/>
      <c r="B58" s="309"/>
      <c r="C58" s="285"/>
      <c r="D58" s="290" t="s">
        <v>148</v>
      </c>
      <c r="E58" s="285">
        <f t="shared" si="7"/>
        <v>42</v>
      </c>
      <c r="F58" s="286">
        <v>40</v>
      </c>
      <c r="G58" s="286">
        <f t="shared" si="40"/>
        <v>40</v>
      </c>
      <c r="H58" s="286">
        <v>85</v>
      </c>
      <c r="I58" s="288">
        <v>85</v>
      </c>
      <c r="J58" s="287">
        <f t="shared" si="9"/>
        <v>85</v>
      </c>
      <c r="K58" s="287">
        <v>0</v>
      </c>
      <c r="L58" s="370">
        <v>85</v>
      </c>
      <c r="M58" s="350">
        <f t="shared" si="4"/>
        <v>100</v>
      </c>
      <c r="N58" s="351">
        <f t="shared" si="5"/>
        <v>100</v>
      </c>
      <c r="O58" s="289">
        <v>10</v>
      </c>
      <c r="P58" s="289">
        <v>12</v>
      </c>
      <c r="Q58" s="286">
        <v>25</v>
      </c>
      <c r="R58" s="275">
        <f t="shared" si="6"/>
        <v>85</v>
      </c>
    </row>
    <row r="59" spans="1:18" x14ac:dyDescent="0.15">
      <c r="A59" s="303"/>
      <c r="B59" s="309"/>
      <c r="C59" s="285"/>
      <c r="D59" s="281" t="s">
        <v>116</v>
      </c>
      <c r="E59" s="285">
        <f t="shared" si="7"/>
        <v>43</v>
      </c>
      <c r="F59" s="286">
        <v>187</v>
      </c>
      <c r="G59" s="286">
        <f t="shared" si="40"/>
        <v>187</v>
      </c>
      <c r="H59" s="286">
        <v>164</v>
      </c>
      <c r="I59" s="288">
        <v>164</v>
      </c>
      <c r="J59" s="287">
        <f t="shared" si="9"/>
        <v>164</v>
      </c>
      <c r="K59" s="287">
        <v>94</v>
      </c>
      <c r="L59" s="370">
        <v>164</v>
      </c>
      <c r="M59" s="350">
        <f t="shared" si="4"/>
        <v>100</v>
      </c>
      <c r="N59" s="351">
        <f t="shared" si="5"/>
        <v>100</v>
      </c>
      <c r="O59" s="289">
        <v>20</v>
      </c>
      <c r="P59" s="289">
        <v>70</v>
      </c>
      <c r="Q59" s="286">
        <v>145</v>
      </c>
      <c r="R59" s="275">
        <f t="shared" si="6"/>
        <v>164</v>
      </c>
    </row>
    <row r="60" spans="1:18" x14ac:dyDescent="0.15">
      <c r="A60" s="303"/>
      <c r="B60" s="309"/>
      <c r="C60" s="285" t="s">
        <v>39</v>
      </c>
      <c r="D60" s="281" t="s">
        <v>79</v>
      </c>
      <c r="E60" s="285">
        <f t="shared" si="7"/>
        <v>44</v>
      </c>
      <c r="F60" s="286">
        <v>70</v>
      </c>
      <c r="G60" s="286">
        <f t="shared" si="40"/>
        <v>70</v>
      </c>
      <c r="H60" s="286">
        <v>65</v>
      </c>
      <c r="I60" s="288">
        <v>72</v>
      </c>
      <c r="J60" s="287">
        <f t="shared" si="9"/>
        <v>72</v>
      </c>
      <c r="K60" s="287">
        <v>22</v>
      </c>
      <c r="L60" s="370">
        <v>72</v>
      </c>
      <c r="M60" s="350">
        <f t="shared" si="4"/>
        <v>110.76923076923077</v>
      </c>
      <c r="N60" s="351">
        <f t="shared" si="5"/>
        <v>100</v>
      </c>
      <c r="O60" s="289">
        <v>15</v>
      </c>
      <c r="P60" s="289">
        <v>30</v>
      </c>
      <c r="Q60" s="286">
        <v>50</v>
      </c>
      <c r="R60" s="275">
        <f t="shared" si="6"/>
        <v>72</v>
      </c>
    </row>
    <row r="61" spans="1:18" ht="43.5" customHeight="1" x14ac:dyDescent="0.15">
      <c r="A61" s="303"/>
      <c r="B61" s="309"/>
      <c r="C61" s="285" t="s">
        <v>80</v>
      </c>
      <c r="D61" s="290" t="s">
        <v>376</v>
      </c>
      <c r="E61" s="285">
        <f t="shared" si="7"/>
        <v>45</v>
      </c>
      <c r="F61" s="286">
        <f t="shared" ref="F61:H61" si="41">F62+F63+F65+F72+F77+F78+F82+F83+F84+F93</f>
        <v>2106</v>
      </c>
      <c r="G61" s="286">
        <f t="shared" si="41"/>
        <v>2106</v>
      </c>
      <c r="H61" s="286">
        <f t="shared" si="41"/>
        <v>2472</v>
      </c>
      <c r="I61" s="287">
        <f>I62+I63+I65+I72+I77+I78+I82+I83+I84+I93</f>
        <v>2472</v>
      </c>
      <c r="J61" s="287">
        <f t="shared" si="9"/>
        <v>2472</v>
      </c>
      <c r="K61" s="287">
        <f t="shared" ref="K61" si="42">K62+K63+K65+K72+K77+K78+K82+K83+K84+K93</f>
        <v>1239</v>
      </c>
      <c r="L61" s="370">
        <v>2472</v>
      </c>
      <c r="M61" s="350">
        <f t="shared" si="4"/>
        <v>100</v>
      </c>
      <c r="N61" s="351">
        <f t="shared" si="5"/>
        <v>100</v>
      </c>
      <c r="O61" s="286">
        <v>523</v>
      </c>
      <c r="P61" s="286">
        <v>1002</v>
      </c>
      <c r="Q61" s="286">
        <v>1563</v>
      </c>
      <c r="R61" s="275">
        <f t="shared" si="6"/>
        <v>2472</v>
      </c>
    </row>
    <row r="62" spans="1:18" x14ac:dyDescent="0.15">
      <c r="A62" s="303"/>
      <c r="B62" s="309"/>
      <c r="C62" s="285" t="s">
        <v>37</v>
      </c>
      <c r="D62" s="281" t="s">
        <v>81</v>
      </c>
      <c r="E62" s="285">
        <f t="shared" si="7"/>
        <v>46</v>
      </c>
      <c r="F62" s="286">
        <v>700</v>
      </c>
      <c r="G62" s="286">
        <f>F62</f>
        <v>700</v>
      </c>
      <c r="H62" s="286">
        <v>878</v>
      </c>
      <c r="I62" s="288">
        <v>878</v>
      </c>
      <c r="J62" s="287">
        <f t="shared" si="9"/>
        <v>878</v>
      </c>
      <c r="K62" s="287">
        <v>581</v>
      </c>
      <c r="L62" s="370">
        <v>878</v>
      </c>
      <c r="M62" s="350">
        <f t="shared" si="4"/>
        <v>100</v>
      </c>
      <c r="N62" s="351">
        <f t="shared" si="5"/>
        <v>100</v>
      </c>
      <c r="O62" s="289">
        <v>223</v>
      </c>
      <c r="P62" s="289">
        <v>285</v>
      </c>
      <c r="Q62" s="286">
        <v>480</v>
      </c>
      <c r="R62" s="275">
        <f t="shared" si="6"/>
        <v>878</v>
      </c>
    </row>
    <row r="63" spans="1:18" x14ac:dyDescent="0.15">
      <c r="A63" s="303"/>
      <c r="B63" s="309"/>
      <c r="C63" s="285" t="s">
        <v>38</v>
      </c>
      <c r="D63" s="281" t="s">
        <v>82</v>
      </c>
      <c r="E63" s="285">
        <f t="shared" si="7"/>
        <v>47</v>
      </c>
      <c r="F63" s="286">
        <v>0</v>
      </c>
      <c r="G63" s="286">
        <f t="shared" ref="G63:G78" si="43">F63</f>
        <v>0</v>
      </c>
      <c r="H63" s="286">
        <v>0</v>
      </c>
      <c r="I63" s="288">
        <v>0</v>
      </c>
      <c r="J63" s="287">
        <f t="shared" si="9"/>
        <v>0</v>
      </c>
      <c r="K63" s="287">
        <v>7</v>
      </c>
      <c r="L63" s="370">
        <v>0</v>
      </c>
      <c r="M63" s="350">
        <v>0</v>
      </c>
      <c r="N63" s="351"/>
      <c r="O63" s="289" t="s">
        <v>414</v>
      </c>
      <c r="P63" s="289" t="s">
        <v>414</v>
      </c>
      <c r="Q63" s="286" t="s">
        <v>414</v>
      </c>
      <c r="R63" s="275">
        <f t="shared" si="6"/>
        <v>0</v>
      </c>
    </row>
    <row r="64" spans="1:18" x14ac:dyDescent="0.15">
      <c r="A64" s="303"/>
      <c r="B64" s="309"/>
      <c r="C64" s="285"/>
      <c r="D64" s="281" t="s">
        <v>112</v>
      </c>
      <c r="E64" s="285">
        <f t="shared" si="7"/>
        <v>48</v>
      </c>
      <c r="F64" s="286">
        <v>0</v>
      </c>
      <c r="G64" s="286">
        <f t="shared" si="43"/>
        <v>0</v>
      </c>
      <c r="H64" s="286">
        <v>0</v>
      </c>
      <c r="I64" s="288">
        <v>0</v>
      </c>
      <c r="J64" s="287">
        <f t="shared" si="9"/>
        <v>0</v>
      </c>
      <c r="K64" s="287">
        <v>0</v>
      </c>
      <c r="L64" s="370">
        <v>0</v>
      </c>
      <c r="M64" s="350">
        <v>0</v>
      </c>
      <c r="N64" s="351"/>
      <c r="O64" s="289" t="s">
        <v>414</v>
      </c>
      <c r="P64" s="289" t="s">
        <v>414</v>
      </c>
      <c r="Q64" s="286" t="s">
        <v>414</v>
      </c>
      <c r="R64" s="275">
        <f t="shared" si="6"/>
        <v>0</v>
      </c>
    </row>
    <row r="65" spans="1:18" ht="21.75" customHeight="1" x14ac:dyDescent="0.15">
      <c r="A65" s="303"/>
      <c r="B65" s="309"/>
      <c r="C65" s="285" t="s">
        <v>39</v>
      </c>
      <c r="D65" s="290" t="s">
        <v>334</v>
      </c>
      <c r="E65" s="285">
        <f t="shared" si="7"/>
        <v>49</v>
      </c>
      <c r="F65" s="286">
        <f t="shared" ref="F65:G65" si="44">F66+F68</f>
        <v>24</v>
      </c>
      <c r="G65" s="286">
        <f t="shared" si="44"/>
        <v>24</v>
      </c>
      <c r="H65" s="286">
        <f>H66+H68</f>
        <v>42</v>
      </c>
      <c r="I65" s="287">
        <v>42</v>
      </c>
      <c r="J65" s="287">
        <f t="shared" si="9"/>
        <v>42</v>
      </c>
      <c r="K65" s="287">
        <f>K66+K68</f>
        <v>36</v>
      </c>
      <c r="L65" s="370">
        <v>42</v>
      </c>
      <c r="M65" s="350">
        <f t="shared" si="4"/>
        <v>100</v>
      </c>
      <c r="N65" s="351">
        <f t="shared" si="5"/>
        <v>100</v>
      </c>
      <c r="O65" s="286">
        <v>8</v>
      </c>
      <c r="P65" s="286">
        <v>9</v>
      </c>
      <c r="Q65" s="286">
        <v>17</v>
      </c>
      <c r="R65" s="275">
        <f t="shared" si="6"/>
        <v>42</v>
      </c>
    </row>
    <row r="66" spans="1:18" x14ac:dyDescent="0.15">
      <c r="A66" s="303"/>
      <c r="B66" s="309"/>
      <c r="C66" s="285"/>
      <c r="D66" s="281" t="s">
        <v>113</v>
      </c>
      <c r="E66" s="285">
        <f t="shared" si="7"/>
        <v>50</v>
      </c>
      <c r="F66" s="286">
        <v>15</v>
      </c>
      <c r="G66" s="286">
        <f t="shared" si="43"/>
        <v>15</v>
      </c>
      <c r="H66" s="286">
        <v>25</v>
      </c>
      <c r="I66" s="288">
        <v>25</v>
      </c>
      <c r="J66" s="287">
        <f t="shared" si="9"/>
        <v>25</v>
      </c>
      <c r="K66" s="287">
        <v>22</v>
      </c>
      <c r="L66" s="370">
        <v>25</v>
      </c>
      <c r="M66" s="350">
        <f t="shared" si="4"/>
        <v>100</v>
      </c>
      <c r="N66" s="351">
        <f t="shared" si="5"/>
        <v>100</v>
      </c>
      <c r="O66" s="289">
        <v>4</v>
      </c>
      <c r="P66" s="289">
        <v>5</v>
      </c>
      <c r="Q66" s="286">
        <v>10</v>
      </c>
      <c r="R66" s="275">
        <f t="shared" si="6"/>
        <v>25</v>
      </c>
    </row>
    <row r="67" spans="1:18" ht="24" customHeight="1" x14ac:dyDescent="0.15">
      <c r="A67" s="303"/>
      <c r="B67" s="309"/>
      <c r="C67" s="285"/>
      <c r="D67" s="290" t="s">
        <v>433</v>
      </c>
      <c r="E67" s="285">
        <f t="shared" si="7"/>
        <v>51</v>
      </c>
      <c r="F67" s="286">
        <v>0</v>
      </c>
      <c r="G67" s="286">
        <f t="shared" si="43"/>
        <v>0</v>
      </c>
      <c r="H67" s="286">
        <v>0</v>
      </c>
      <c r="I67" s="288">
        <v>0</v>
      </c>
      <c r="J67" s="287">
        <f t="shared" si="9"/>
        <v>0</v>
      </c>
      <c r="K67" s="287">
        <v>0</v>
      </c>
      <c r="L67" s="370">
        <v>0</v>
      </c>
      <c r="M67" s="350">
        <v>0</v>
      </c>
      <c r="N67" s="351"/>
      <c r="O67" s="289" t="s">
        <v>414</v>
      </c>
      <c r="P67" s="289" t="s">
        <v>414</v>
      </c>
      <c r="Q67" s="286" t="s">
        <v>414</v>
      </c>
      <c r="R67" s="275">
        <f t="shared" si="6"/>
        <v>0</v>
      </c>
    </row>
    <row r="68" spans="1:18" x14ac:dyDescent="0.15">
      <c r="A68" s="303"/>
      <c r="B68" s="309"/>
      <c r="C68" s="285"/>
      <c r="D68" s="281" t="s">
        <v>117</v>
      </c>
      <c r="E68" s="285">
        <f t="shared" si="7"/>
        <v>52</v>
      </c>
      <c r="F68" s="286">
        <v>9</v>
      </c>
      <c r="G68" s="286">
        <f t="shared" si="43"/>
        <v>9</v>
      </c>
      <c r="H68" s="286">
        <v>17</v>
      </c>
      <c r="I68" s="288">
        <v>17</v>
      </c>
      <c r="J68" s="287">
        <f t="shared" si="9"/>
        <v>17</v>
      </c>
      <c r="K68" s="287">
        <v>14</v>
      </c>
      <c r="L68" s="370">
        <v>17</v>
      </c>
      <c r="M68" s="350">
        <f t="shared" si="4"/>
        <v>100</v>
      </c>
      <c r="N68" s="351">
        <f t="shared" si="5"/>
        <v>100</v>
      </c>
      <c r="O68" s="289">
        <v>4</v>
      </c>
      <c r="P68" s="289">
        <v>4</v>
      </c>
      <c r="Q68" s="286">
        <v>7</v>
      </c>
      <c r="R68" s="275">
        <f t="shared" si="6"/>
        <v>17</v>
      </c>
    </row>
    <row r="69" spans="1:18" ht="24" customHeight="1" x14ac:dyDescent="0.15">
      <c r="A69" s="303"/>
      <c r="B69" s="309"/>
      <c r="C69" s="285"/>
      <c r="D69" s="290" t="s">
        <v>434</v>
      </c>
      <c r="E69" s="285">
        <f t="shared" si="7"/>
        <v>53</v>
      </c>
      <c r="F69" s="286">
        <v>0</v>
      </c>
      <c r="G69" s="286">
        <f t="shared" si="43"/>
        <v>0</v>
      </c>
      <c r="H69" s="286">
        <v>0</v>
      </c>
      <c r="I69" s="288">
        <v>0</v>
      </c>
      <c r="J69" s="287">
        <f t="shared" si="9"/>
        <v>0</v>
      </c>
      <c r="K69" s="287">
        <v>0</v>
      </c>
      <c r="L69" s="370" t="s">
        <v>414</v>
      </c>
      <c r="M69" s="350">
        <v>0</v>
      </c>
      <c r="N69" s="351"/>
      <c r="O69" s="289" t="s">
        <v>414</v>
      </c>
      <c r="P69" s="289" t="s">
        <v>414</v>
      </c>
      <c r="Q69" s="286" t="s">
        <v>414</v>
      </c>
      <c r="R69" s="275" t="str">
        <f t="shared" si="6"/>
        <v xml:space="preserve"> -   </v>
      </c>
    </row>
    <row r="70" spans="1:18" ht="39" customHeight="1" x14ac:dyDescent="0.15">
      <c r="A70" s="303"/>
      <c r="B70" s="309"/>
      <c r="C70" s="285"/>
      <c r="D70" s="290" t="s">
        <v>435</v>
      </c>
      <c r="E70" s="285">
        <f t="shared" si="7"/>
        <v>54</v>
      </c>
      <c r="F70" s="286">
        <v>0</v>
      </c>
      <c r="G70" s="286">
        <f t="shared" si="43"/>
        <v>0</v>
      </c>
      <c r="H70" s="286">
        <v>0</v>
      </c>
      <c r="I70" s="288">
        <v>0</v>
      </c>
      <c r="J70" s="287">
        <f t="shared" si="9"/>
        <v>0</v>
      </c>
      <c r="K70" s="287">
        <v>0</v>
      </c>
      <c r="L70" s="370" t="s">
        <v>414</v>
      </c>
      <c r="M70" s="350">
        <v>0</v>
      </c>
      <c r="N70" s="351"/>
      <c r="O70" s="289" t="s">
        <v>414</v>
      </c>
      <c r="P70" s="289" t="s">
        <v>414</v>
      </c>
      <c r="Q70" s="286" t="s">
        <v>414</v>
      </c>
      <c r="R70" s="275" t="str">
        <f t="shared" si="6"/>
        <v xml:space="preserve"> -   </v>
      </c>
    </row>
    <row r="71" spans="1:18" x14ac:dyDescent="0.15">
      <c r="A71" s="303"/>
      <c r="B71" s="309"/>
      <c r="C71" s="285"/>
      <c r="D71" s="281" t="s">
        <v>149</v>
      </c>
      <c r="E71" s="285">
        <f t="shared" si="7"/>
        <v>55</v>
      </c>
      <c r="F71" s="286">
        <v>0</v>
      </c>
      <c r="G71" s="286">
        <f t="shared" si="43"/>
        <v>0</v>
      </c>
      <c r="H71" s="286">
        <v>0</v>
      </c>
      <c r="I71" s="288">
        <v>0</v>
      </c>
      <c r="J71" s="287">
        <f t="shared" si="9"/>
        <v>0</v>
      </c>
      <c r="K71" s="287">
        <v>0</v>
      </c>
      <c r="L71" s="370" t="s">
        <v>414</v>
      </c>
      <c r="M71" s="350">
        <v>0</v>
      </c>
      <c r="N71" s="351">
        <v>0</v>
      </c>
      <c r="O71" s="289" t="s">
        <v>414</v>
      </c>
      <c r="P71" s="289" t="s">
        <v>414</v>
      </c>
      <c r="Q71" s="286" t="s">
        <v>414</v>
      </c>
      <c r="R71" s="275" t="str">
        <f t="shared" si="6"/>
        <v xml:space="preserve"> -   </v>
      </c>
    </row>
    <row r="72" spans="1:18" ht="25.5" customHeight="1" x14ac:dyDescent="0.15">
      <c r="A72" s="303"/>
      <c r="B72" s="309"/>
      <c r="C72" s="285" t="s">
        <v>40</v>
      </c>
      <c r="D72" s="290" t="s">
        <v>326</v>
      </c>
      <c r="E72" s="285">
        <f t="shared" si="7"/>
        <v>56</v>
      </c>
      <c r="F72" s="286">
        <f t="shared" ref="F72:H72" si="45">F73+F74+F75+F76</f>
        <v>2</v>
      </c>
      <c r="G72" s="286">
        <f t="shared" si="45"/>
        <v>2</v>
      </c>
      <c r="H72" s="286">
        <f t="shared" si="45"/>
        <v>0</v>
      </c>
      <c r="I72" s="287">
        <f>I73+I74+I75+I76</f>
        <v>2</v>
      </c>
      <c r="J72" s="287">
        <f t="shared" si="9"/>
        <v>2</v>
      </c>
      <c r="K72" s="287">
        <f t="shared" ref="K72" si="46">K73+K74+K75+K76</f>
        <v>0</v>
      </c>
      <c r="L72" s="322">
        <v>2</v>
      </c>
      <c r="M72" s="350">
        <v>0</v>
      </c>
      <c r="N72" s="351">
        <f t="shared" si="5"/>
        <v>100</v>
      </c>
      <c r="O72" s="286" t="s">
        <v>414</v>
      </c>
      <c r="P72" s="286" t="s">
        <v>414</v>
      </c>
      <c r="Q72" s="286" t="s">
        <v>414</v>
      </c>
      <c r="R72" s="275">
        <f t="shared" si="6"/>
        <v>2</v>
      </c>
    </row>
    <row r="73" spans="1:18" x14ac:dyDescent="0.15">
      <c r="A73" s="303"/>
      <c r="B73" s="309"/>
      <c r="C73" s="285"/>
      <c r="D73" s="281" t="s">
        <v>247</v>
      </c>
      <c r="E73" s="285">
        <f t="shared" si="7"/>
        <v>57</v>
      </c>
      <c r="F73" s="286">
        <v>0</v>
      </c>
      <c r="G73" s="286">
        <f t="shared" si="43"/>
        <v>0</v>
      </c>
      <c r="H73" s="286">
        <v>0</v>
      </c>
      <c r="I73" s="288">
        <v>0</v>
      </c>
      <c r="J73" s="287">
        <f t="shared" si="9"/>
        <v>0</v>
      </c>
      <c r="K73" s="287">
        <v>0</v>
      </c>
      <c r="L73" s="370" t="s">
        <v>414</v>
      </c>
      <c r="M73" s="350">
        <v>0</v>
      </c>
      <c r="N73" s="351"/>
      <c r="O73" s="289" t="s">
        <v>414</v>
      </c>
      <c r="P73" s="289" t="s">
        <v>414</v>
      </c>
      <c r="Q73" s="286" t="s">
        <v>414</v>
      </c>
      <c r="R73" s="275" t="str">
        <f t="shared" si="6"/>
        <v xml:space="preserve"> -   </v>
      </c>
    </row>
    <row r="74" spans="1:18" ht="24.75" customHeight="1" x14ac:dyDescent="0.15">
      <c r="A74" s="303"/>
      <c r="B74" s="309"/>
      <c r="C74" s="285"/>
      <c r="D74" s="290" t="s">
        <v>248</v>
      </c>
      <c r="E74" s="285">
        <f t="shared" si="7"/>
        <v>58</v>
      </c>
      <c r="F74" s="286">
        <v>0</v>
      </c>
      <c r="G74" s="286">
        <v>0</v>
      </c>
      <c r="H74" s="286">
        <v>0</v>
      </c>
      <c r="I74" s="288">
        <v>0</v>
      </c>
      <c r="J74" s="287">
        <f t="shared" si="9"/>
        <v>0</v>
      </c>
      <c r="K74" s="287">
        <v>0</v>
      </c>
      <c r="L74" s="370" t="s">
        <v>414</v>
      </c>
      <c r="M74" s="350">
        <v>0</v>
      </c>
      <c r="N74" s="351"/>
      <c r="O74" s="289" t="s">
        <v>414</v>
      </c>
      <c r="P74" s="289" t="s">
        <v>414</v>
      </c>
      <c r="Q74" s="286" t="s">
        <v>414</v>
      </c>
      <c r="R74" s="275" t="str">
        <f t="shared" si="6"/>
        <v xml:space="preserve"> -   </v>
      </c>
    </row>
    <row r="75" spans="1:18" x14ac:dyDescent="0.15">
      <c r="A75" s="303"/>
      <c r="B75" s="309"/>
      <c r="C75" s="285"/>
      <c r="D75" s="281" t="s">
        <v>298</v>
      </c>
      <c r="E75" s="285">
        <f t="shared" si="7"/>
        <v>59</v>
      </c>
      <c r="F75" s="286">
        <v>0</v>
      </c>
      <c r="G75" s="286">
        <f t="shared" si="43"/>
        <v>0</v>
      </c>
      <c r="H75" s="286">
        <v>0</v>
      </c>
      <c r="I75" s="288">
        <v>0</v>
      </c>
      <c r="J75" s="287">
        <f t="shared" si="9"/>
        <v>0</v>
      </c>
      <c r="K75" s="287">
        <v>0</v>
      </c>
      <c r="L75" s="370" t="s">
        <v>414</v>
      </c>
      <c r="M75" s="350">
        <v>0</v>
      </c>
      <c r="N75" s="351">
        <v>0</v>
      </c>
      <c r="O75" s="289" t="s">
        <v>414</v>
      </c>
      <c r="P75" s="289" t="s">
        <v>414</v>
      </c>
      <c r="Q75" s="286" t="s">
        <v>414</v>
      </c>
      <c r="R75" s="275" t="str">
        <f t="shared" si="6"/>
        <v xml:space="preserve"> -   </v>
      </c>
    </row>
    <row r="76" spans="1:18" x14ac:dyDescent="0.15">
      <c r="A76" s="303"/>
      <c r="B76" s="309"/>
      <c r="C76" s="285"/>
      <c r="D76" s="281" t="s">
        <v>299</v>
      </c>
      <c r="E76" s="285">
        <f>E75+1</f>
        <v>60</v>
      </c>
      <c r="F76" s="286">
        <v>2</v>
      </c>
      <c r="G76" s="286">
        <f t="shared" si="43"/>
        <v>2</v>
      </c>
      <c r="H76" s="286">
        <v>0</v>
      </c>
      <c r="I76" s="288">
        <v>2</v>
      </c>
      <c r="J76" s="287">
        <f t="shared" si="9"/>
        <v>2</v>
      </c>
      <c r="K76" s="287">
        <v>0</v>
      </c>
      <c r="L76" s="370">
        <v>2</v>
      </c>
      <c r="M76" s="350">
        <v>0</v>
      </c>
      <c r="N76" s="351">
        <f t="shared" si="5"/>
        <v>100</v>
      </c>
      <c r="O76" s="289" t="s">
        <v>414</v>
      </c>
      <c r="P76" s="289"/>
      <c r="Q76" s="286"/>
      <c r="R76" s="275">
        <f t="shared" si="6"/>
        <v>2</v>
      </c>
    </row>
    <row r="77" spans="1:18" x14ac:dyDescent="0.15">
      <c r="A77" s="303"/>
      <c r="B77" s="309"/>
      <c r="C77" s="285" t="s">
        <v>83</v>
      </c>
      <c r="D77" s="281" t="s">
        <v>118</v>
      </c>
      <c r="E77" s="285">
        <f t="shared" si="7"/>
        <v>61</v>
      </c>
      <c r="F77" s="286">
        <v>25</v>
      </c>
      <c r="G77" s="286">
        <f t="shared" si="43"/>
        <v>25</v>
      </c>
      <c r="H77" s="286">
        <v>8</v>
      </c>
      <c r="I77" s="288">
        <v>8</v>
      </c>
      <c r="J77" s="287">
        <f t="shared" si="9"/>
        <v>8</v>
      </c>
      <c r="K77" s="287">
        <v>10</v>
      </c>
      <c r="L77" s="370">
        <v>8</v>
      </c>
      <c r="M77" s="350">
        <f t="shared" ref="M77:M136" si="47">(L77/H77)*100</f>
        <v>100</v>
      </c>
      <c r="N77" s="351">
        <f t="shared" ref="N77:N136" si="48">(L77/J77)*100</f>
        <v>100</v>
      </c>
      <c r="O77" s="289">
        <v>2</v>
      </c>
      <c r="P77" s="289">
        <v>4</v>
      </c>
      <c r="Q77" s="286">
        <v>6</v>
      </c>
      <c r="R77" s="275">
        <f t="shared" ref="R77:R140" si="49">L77</f>
        <v>8</v>
      </c>
    </row>
    <row r="78" spans="1:18" x14ac:dyDescent="0.15">
      <c r="A78" s="303"/>
      <c r="B78" s="309"/>
      <c r="C78" s="285" t="s">
        <v>64</v>
      </c>
      <c r="D78" s="281" t="s">
        <v>84</v>
      </c>
      <c r="E78" s="285">
        <f t="shared" si="7"/>
        <v>62</v>
      </c>
      <c r="F78" s="286">
        <v>15</v>
      </c>
      <c r="G78" s="286">
        <f t="shared" si="43"/>
        <v>15</v>
      </c>
      <c r="H78" s="286">
        <v>71</v>
      </c>
      <c r="I78" s="288">
        <v>71</v>
      </c>
      <c r="J78" s="287">
        <f t="shared" ref="J78:J141" si="50">I78</f>
        <v>71</v>
      </c>
      <c r="K78" s="287">
        <v>33</v>
      </c>
      <c r="L78" s="370">
        <v>71</v>
      </c>
      <c r="M78" s="350">
        <f t="shared" si="47"/>
        <v>100</v>
      </c>
      <c r="N78" s="351">
        <f t="shared" si="48"/>
        <v>100</v>
      </c>
      <c r="O78" s="289">
        <v>10</v>
      </c>
      <c r="P78" s="289">
        <v>30</v>
      </c>
      <c r="Q78" s="286">
        <v>45</v>
      </c>
      <c r="R78" s="275">
        <f t="shared" si="49"/>
        <v>71</v>
      </c>
    </row>
    <row r="79" spans="1:18" x14ac:dyDescent="0.15">
      <c r="A79" s="303"/>
      <c r="B79" s="309"/>
      <c r="C79" s="285"/>
      <c r="D79" s="281" t="s">
        <v>327</v>
      </c>
      <c r="E79" s="285">
        <f t="shared" si="7"/>
        <v>63</v>
      </c>
      <c r="F79" s="286">
        <f t="shared" ref="F79:H79" si="51">F80+F81</f>
        <v>40</v>
      </c>
      <c r="G79" s="286">
        <f t="shared" si="51"/>
        <v>40</v>
      </c>
      <c r="H79" s="286">
        <f t="shared" si="51"/>
        <v>22</v>
      </c>
      <c r="I79" s="287">
        <f>I80+I81</f>
        <v>22</v>
      </c>
      <c r="J79" s="287">
        <f t="shared" si="50"/>
        <v>22</v>
      </c>
      <c r="K79" s="287">
        <f t="shared" ref="K79" si="52">K80+K81</f>
        <v>12</v>
      </c>
      <c r="L79" s="370">
        <v>22</v>
      </c>
      <c r="M79" s="350">
        <f t="shared" si="47"/>
        <v>100</v>
      </c>
      <c r="N79" s="351">
        <f t="shared" si="48"/>
        <v>100</v>
      </c>
      <c r="O79" s="286">
        <v>5</v>
      </c>
      <c r="P79" s="286">
        <v>10</v>
      </c>
      <c r="Q79" s="286">
        <v>16</v>
      </c>
      <c r="R79" s="275">
        <f t="shared" si="49"/>
        <v>22</v>
      </c>
    </row>
    <row r="80" spans="1:18" x14ac:dyDescent="0.15">
      <c r="A80" s="303"/>
      <c r="B80" s="309"/>
      <c r="C80" s="285"/>
      <c r="D80" s="281" t="s">
        <v>85</v>
      </c>
      <c r="E80" s="285">
        <f t="shared" ref="E80:E145" si="53">E79+1</f>
        <v>64</v>
      </c>
      <c r="F80" s="286">
        <v>25</v>
      </c>
      <c r="G80" s="286">
        <f>F80</f>
        <v>25</v>
      </c>
      <c r="H80" s="286">
        <v>20</v>
      </c>
      <c r="I80" s="288">
        <v>20</v>
      </c>
      <c r="J80" s="287">
        <f t="shared" si="50"/>
        <v>20</v>
      </c>
      <c r="K80" s="287">
        <v>5</v>
      </c>
      <c r="L80" s="370">
        <v>20</v>
      </c>
      <c r="M80" s="350">
        <f t="shared" si="47"/>
        <v>100</v>
      </c>
      <c r="N80" s="351">
        <f t="shared" si="48"/>
        <v>100</v>
      </c>
      <c r="O80" s="289">
        <v>5</v>
      </c>
      <c r="P80" s="289">
        <v>10</v>
      </c>
      <c r="Q80" s="286">
        <v>15</v>
      </c>
      <c r="R80" s="275">
        <f t="shared" si="49"/>
        <v>20</v>
      </c>
    </row>
    <row r="81" spans="1:18" x14ac:dyDescent="0.15">
      <c r="A81" s="303"/>
      <c r="B81" s="309"/>
      <c r="C81" s="285"/>
      <c r="D81" s="281" t="s">
        <v>86</v>
      </c>
      <c r="E81" s="285">
        <f t="shared" si="53"/>
        <v>65</v>
      </c>
      <c r="F81" s="286">
        <v>15</v>
      </c>
      <c r="G81" s="286">
        <f>F81</f>
        <v>15</v>
      </c>
      <c r="H81" s="286">
        <v>2</v>
      </c>
      <c r="I81" s="288">
        <v>2</v>
      </c>
      <c r="J81" s="287">
        <f t="shared" si="50"/>
        <v>2</v>
      </c>
      <c r="K81" s="287">
        <v>7</v>
      </c>
      <c r="L81" s="370">
        <v>2</v>
      </c>
      <c r="M81" s="350">
        <f t="shared" si="47"/>
        <v>100</v>
      </c>
      <c r="N81" s="351">
        <f t="shared" si="48"/>
        <v>100</v>
      </c>
      <c r="O81" s="289" t="s">
        <v>414</v>
      </c>
      <c r="P81" s="289" t="s">
        <v>414</v>
      </c>
      <c r="Q81" s="286">
        <v>1</v>
      </c>
      <c r="R81" s="275">
        <f t="shared" si="49"/>
        <v>2</v>
      </c>
    </row>
    <row r="82" spans="1:18" x14ac:dyDescent="0.15">
      <c r="A82" s="303"/>
      <c r="B82" s="309"/>
      <c r="C82" s="285" t="s">
        <v>87</v>
      </c>
      <c r="D82" s="281" t="s">
        <v>88</v>
      </c>
      <c r="E82" s="285">
        <f t="shared" si="53"/>
        <v>66</v>
      </c>
      <c r="F82" s="286">
        <v>122</v>
      </c>
      <c r="G82" s="286">
        <f t="shared" ref="G82:G83" si="54">F82</f>
        <v>122</v>
      </c>
      <c r="H82" s="286">
        <v>126</v>
      </c>
      <c r="I82" s="288">
        <v>126</v>
      </c>
      <c r="J82" s="287">
        <f t="shared" si="50"/>
        <v>126</v>
      </c>
      <c r="K82" s="287">
        <v>57</v>
      </c>
      <c r="L82" s="370">
        <v>126</v>
      </c>
      <c r="M82" s="350">
        <f t="shared" si="47"/>
        <v>100</v>
      </c>
      <c r="N82" s="351">
        <f t="shared" si="48"/>
        <v>100</v>
      </c>
      <c r="O82" s="289">
        <v>30</v>
      </c>
      <c r="P82" s="289">
        <v>60</v>
      </c>
      <c r="Q82" s="286">
        <v>95</v>
      </c>
      <c r="R82" s="275">
        <f t="shared" si="49"/>
        <v>126</v>
      </c>
    </row>
    <row r="83" spans="1:18" x14ac:dyDescent="0.15">
      <c r="A83" s="303"/>
      <c r="B83" s="309"/>
      <c r="C83" s="285" t="s">
        <v>89</v>
      </c>
      <c r="D83" s="281" t="s">
        <v>90</v>
      </c>
      <c r="E83" s="285">
        <f t="shared" si="53"/>
        <v>67</v>
      </c>
      <c r="F83" s="286">
        <v>88</v>
      </c>
      <c r="G83" s="286">
        <f t="shared" si="54"/>
        <v>88</v>
      </c>
      <c r="H83" s="286">
        <v>80</v>
      </c>
      <c r="I83" s="288">
        <v>80</v>
      </c>
      <c r="J83" s="287">
        <f t="shared" si="50"/>
        <v>80</v>
      </c>
      <c r="K83" s="287">
        <v>62</v>
      </c>
      <c r="L83" s="370">
        <v>80</v>
      </c>
      <c r="M83" s="350">
        <f t="shared" si="47"/>
        <v>100</v>
      </c>
      <c r="N83" s="351">
        <f t="shared" si="48"/>
        <v>100</v>
      </c>
      <c r="O83" s="289">
        <v>15</v>
      </c>
      <c r="P83" s="289">
        <v>35</v>
      </c>
      <c r="Q83" s="286">
        <v>65</v>
      </c>
      <c r="R83" s="275">
        <f t="shared" si="49"/>
        <v>80</v>
      </c>
    </row>
    <row r="84" spans="1:18" x14ac:dyDescent="0.15">
      <c r="A84" s="303"/>
      <c r="B84" s="309"/>
      <c r="C84" s="285" t="s">
        <v>91</v>
      </c>
      <c r="D84" s="281" t="s">
        <v>150</v>
      </c>
      <c r="E84" s="285">
        <f t="shared" si="53"/>
        <v>68</v>
      </c>
      <c r="F84" s="289">
        <v>260</v>
      </c>
      <c r="G84" s="289">
        <f t="shared" ref="G84:H84" si="55">G85+G86+G87+G88+G90+G91+G92</f>
        <v>260</v>
      </c>
      <c r="H84" s="289">
        <f t="shared" si="55"/>
        <v>222</v>
      </c>
      <c r="I84" s="288">
        <f>I85+I86+I87+I88+I90+I91+I92</f>
        <v>222</v>
      </c>
      <c r="J84" s="287">
        <f t="shared" si="50"/>
        <v>222</v>
      </c>
      <c r="K84" s="288">
        <f t="shared" ref="K84" si="56">K85+K86+K87+K88+K90+K91+K92</f>
        <v>122</v>
      </c>
      <c r="L84" s="370">
        <v>222</v>
      </c>
      <c r="M84" s="350">
        <f t="shared" si="47"/>
        <v>100</v>
      </c>
      <c r="N84" s="351">
        <f t="shared" si="48"/>
        <v>100</v>
      </c>
      <c r="O84" s="289">
        <v>65</v>
      </c>
      <c r="P84" s="289">
        <v>119</v>
      </c>
      <c r="Q84" s="286">
        <v>190</v>
      </c>
      <c r="R84" s="275">
        <f t="shared" si="49"/>
        <v>222</v>
      </c>
    </row>
    <row r="85" spans="1:18" x14ac:dyDescent="0.15">
      <c r="A85" s="303"/>
      <c r="B85" s="309"/>
      <c r="C85" s="285"/>
      <c r="D85" s="281" t="s">
        <v>119</v>
      </c>
      <c r="E85" s="285">
        <f t="shared" si="53"/>
        <v>69</v>
      </c>
      <c r="F85" s="286">
        <v>145</v>
      </c>
      <c r="G85" s="286">
        <f>F85</f>
        <v>145</v>
      </c>
      <c r="H85" s="286">
        <v>149</v>
      </c>
      <c r="I85" s="288">
        <v>149</v>
      </c>
      <c r="J85" s="287">
        <f t="shared" si="50"/>
        <v>149</v>
      </c>
      <c r="K85" s="287">
        <v>82</v>
      </c>
      <c r="L85" s="370">
        <v>149</v>
      </c>
      <c r="M85" s="350">
        <f t="shared" si="47"/>
        <v>100</v>
      </c>
      <c r="N85" s="351">
        <f t="shared" si="48"/>
        <v>100</v>
      </c>
      <c r="O85" s="289">
        <v>36</v>
      </c>
      <c r="P85" s="289">
        <v>73</v>
      </c>
      <c r="Q85" s="286">
        <v>110</v>
      </c>
      <c r="R85" s="275">
        <f t="shared" si="49"/>
        <v>149</v>
      </c>
    </row>
    <row r="86" spans="1:18" ht="13.9" customHeight="1" x14ac:dyDescent="0.15">
      <c r="A86" s="303"/>
      <c r="B86" s="309"/>
      <c r="C86" s="285"/>
      <c r="D86" s="281" t="s">
        <v>226</v>
      </c>
      <c r="E86" s="285">
        <f t="shared" si="53"/>
        <v>70</v>
      </c>
      <c r="F86" s="286">
        <v>52</v>
      </c>
      <c r="G86" s="286">
        <f t="shared" ref="G86:G93" si="57">F86</f>
        <v>52</v>
      </c>
      <c r="H86" s="286">
        <v>46</v>
      </c>
      <c r="I86" s="288">
        <v>46</v>
      </c>
      <c r="J86" s="287">
        <f t="shared" si="50"/>
        <v>46</v>
      </c>
      <c r="K86" s="287">
        <v>29</v>
      </c>
      <c r="L86" s="370">
        <v>46</v>
      </c>
      <c r="M86" s="350">
        <f t="shared" si="47"/>
        <v>100</v>
      </c>
      <c r="N86" s="351">
        <f t="shared" si="48"/>
        <v>100</v>
      </c>
      <c r="O86" s="289">
        <v>15</v>
      </c>
      <c r="P86" s="289">
        <v>26</v>
      </c>
      <c r="Q86" s="286">
        <v>40</v>
      </c>
      <c r="R86" s="275">
        <f t="shared" si="49"/>
        <v>46</v>
      </c>
    </row>
    <row r="87" spans="1:18" x14ac:dyDescent="0.15">
      <c r="A87" s="303"/>
      <c r="B87" s="309"/>
      <c r="C87" s="285"/>
      <c r="D87" s="281" t="s">
        <v>120</v>
      </c>
      <c r="E87" s="285">
        <f t="shared" si="53"/>
        <v>71</v>
      </c>
      <c r="F87" s="286">
        <v>63</v>
      </c>
      <c r="G87" s="286">
        <f t="shared" si="57"/>
        <v>63</v>
      </c>
      <c r="H87" s="286">
        <v>27</v>
      </c>
      <c r="I87" s="288">
        <v>27</v>
      </c>
      <c r="J87" s="287">
        <f t="shared" si="50"/>
        <v>27</v>
      </c>
      <c r="K87" s="287">
        <v>11</v>
      </c>
      <c r="L87" s="370">
        <v>27</v>
      </c>
      <c r="M87" s="350">
        <f t="shared" si="47"/>
        <v>100</v>
      </c>
      <c r="N87" s="351">
        <f t="shared" si="48"/>
        <v>100</v>
      </c>
      <c r="O87" s="289">
        <v>14</v>
      </c>
      <c r="P87" s="289">
        <v>20</v>
      </c>
      <c r="Q87" s="286">
        <v>40</v>
      </c>
      <c r="R87" s="275">
        <f t="shared" si="49"/>
        <v>27</v>
      </c>
    </row>
    <row r="88" spans="1:18" ht="23.25" customHeight="1" x14ac:dyDescent="0.15">
      <c r="A88" s="303"/>
      <c r="B88" s="309"/>
      <c r="C88" s="285"/>
      <c r="D88" s="290" t="s">
        <v>121</v>
      </c>
      <c r="E88" s="285">
        <f t="shared" si="53"/>
        <v>72</v>
      </c>
      <c r="F88" s="286">
        <v>0</v>
      </c>
      <c r="G88" s="286">
        <f t="shared" si="57"/>
        <v>0</v>
      </c>
      <c r="H88" s="286">
        <v>0</v>
      </c>
      <c r="I88" s="288">
        <v>0</v>
      </c>
      <c r="J88" s="287">
        <f t="shared" si="50"/>
        <v>0</v>
      </c>
      <c r="K88" s="287">
        <v>0</v>
      </c>
      <c r="L88" s="370" t="s">
        <v>414</v>
      </c>
      <c r="M88" s="350">
        <v>0</v>
      </c>
      <c r="N88" s="351"/>
      <c r="O88" s="289" t="s">
        <v>414</v>
      </c>
      <c r="P88" s="289" t="s">
        <v>414</v>
      </c>
      <c r="Q88" s="286" t="s">
        <v>414</v>
      </c>
      <c r="R88" s="275" t="str">
        <f t="shared" si="49"/>
        <v xml:space="preserve"> -   </v>
      </c>
    </row>
    <row r="89" spans="1:18" x14ac:dyDescent="0.15">
      <c r="A89" s="303"/>
      <c r="B89" s="309"/>
      <c r="C89" s="285"/>
      <c r="D89" s="281" t="s">
        <v>151</v>
      </c>
      <c r="E89" s="285">
        <f t="shared" si="53"/>
        <v>73</v>
      </c>
      <c r="F89" s="286">
        <v>0</v>
      </c>
      <c r="G89" s="286">
        <f t="shared" si="57"/>
        <v>0</v>
      </c>
      <c r="H89" s="286">
        <v>0</v>
      </c>
      <c r="I89" s="288">
        <v>0</v>
      </c>
      <c r="J89" s="287">
        <f t="shared" si="50"/>
        <v>0</v>
      </c>
      <c r="K89" s="287">
        <v>0</v>
      </c>
      <c r="L89" s="370" t="s">
        <v>414</v>
      </c>
      <c r="M89" s="350">
        <v>0</v>
      </c>
      <c r="N89" s="351"/>
      <c r="O89" s="289" t="s">
        <v>414</v>
      </c>
      <c r="P89" s="289" t="s">
        <v>414</v>
      </c>
      <c r="Q89" s="286" t="s">
        <v>414</v>
      </c>
      <c r="R89" s="275" t="str">
        <f t="shared" si="49"/>
        <v xml:space="preserve"> -   </v>
      </c>
    </row>
    <row r="90" spans="1:18" x14ac:dyDescent="0.15">
      <c r="A90" s="303"/>
      <c r="B90" s="309"/>
      <c r="C90" s="285"/>
      <c r="D90" s="281" t="s">
        <v>122</v>
      </c>
      <c r="E90" s="285">
        <f t="shared" si="53"/>
        <v>74</v>
      </c>
      <c r="F90" s="286">
        <v>0</v>
      </c>
      <c r="G90" s="286">
        <f t="shared" si="57"/>
        <v>0</v>
      </c>
      <c r="H90" s="286">
        <v>0</v>
      </c>
      <c r="I90" s="288">
        <v>0</v>
      </c>
      <c r="J90" s="287">
        <f t="shared" si="50"/>
        <v>0</v>
      </c>
      <c r="K90" s="287">
        <v>0</v>
      </c>
      <c r="L90" s="370" t="s">
        <v>414</v>
      </c>
      <c r="M90" s="350">
        <v>0</v>
      </c>
      <c r="N90" s="351"/>
      <c r="O90" s="289" t="s">
        <v>414</v>
      </c>
      <c r="P90" s="289" t="s">
        <v>414</v>
      </c>
      <c r="Q90" s="286" t="s">
        <v>414</v>
      </c>
      <c r="R90" s="275" t="str">
        <f t="shared" si="49"/>
        <v xml:space="preserve"> -   </v>
      </c>
    </row>
    <row r="91" spans="1:18" ht="25.5" customHeight="1" x14ac:dyDescent="0.15">
      <c r="A91" s="303"/>
      <c r="B91" s="309"/>
      <c r="C91" s="285"/>
      <c r="D91" s="299" t="s">
        <v>220</v>
      </c>
      <c r="E91" s="285">
        <f t="shared" si="53"/>
        <v>75</v>
      </c>
      <c r="F91" s="286">
        <v>0</v>
      </c>
      <c r="G91" s="286">
        <f t="shared" si="57"/>
        <v>0</v>
      </c>
      <c r="H91" s="286">
        <v>0</v>
      </c>
      <c r="I91" s="288">
        <v>0</v>
      </c>
      <c r="J91" s="287">
        <f t="shared" si="50"/>
        <v>0</v>
      </c>
      <c r="K91" s="287">
        <v>0</v>
      </c>
      <c r="L91" s="370" t="s">
        <v>414</v>
      </c>
      <c r="M91" s="350">
        <v>0</v>
      </c>
      <c r="N91" s="351"/>
      <c r="O91" s="289" t="s">
        <v>414</v>
      </c>
      <c r="P91" s="289" t="s">
        <v>414</v>
      </c>
      <c r="Q91" s="286" t="s">
        <v>414</v>
      </c>
      <c r="R91" s="275" t="str">
        <f t="shared" si="49"/>
        <v xml:space="preserve"> -   </v>
      </c>
    </row>
    <row r="92" spans="1:18" ht="20.25" customHeight="1" x14ac:dyDescent="0.15">
      <c r="A92" s="303"/>
      <c r="B92" s="309"/>
      <c r="C92" s="285"/>
      <c r="D92" s="290" t="s">
        <v>219</v>
      </c>
      <c r="E92" s="285">
        <f t="shared" si="53"/>
        <v>76</v>
      </c>
      <c r="F92" s="286">
        <v>0</v>
      </c>
      <c r="G92" s="286">
        <f t="shared" si="57"/>
        <v>0</v>
      </c>
      <c r="H92" s="286">
        <v>0</v>
      </c>
      <c r="I92" s="288">
        <v>0</v>
      </c>
      <c r="J92" s="287">
        <f t="shared" si="50"/>
        <v>0</v>
      </c>
      <c r="K92" s="287">
        <v>0</v>
      </c>
      <c r="L92" s="370" t="s">
        <v>414</v>
      </c>
      <c r="M92" s="350">
        <v>0</v>
      </c>
      <c r="N92" s="351"/>
      <c r="O92" s="289" t="s">
        <v>414</v>
      </c>
      <c r="P92" s="289" t="s">
        <v>414</v>
      </c>
      <c r="Q92" s="286" t="s">
        <v>414</v>
      </c>
      <c r="R92" s="275" t="str">
        <f t="shared" si="49"/>
        <v xml:space="preserve"> -   </v>
      </c>
    </row>
    <row r="93" spans="1:18" x14ac:dyDescent="0.15">
      <c r="A93" s="303"/>
      <c r="B93" s="309"/>
      <c r="C93" s="285" t="s">
        <v>92</v>
      </c>
      <c r="D93" s="281" t="s">
        <v>93</v>
      </c>
      <c r="E93" s="285">
        <f t="shared" si="53"/>
        <v>77</v>
      </c>
      <c r="F93" s="286">
        <v>870</v>
      </c>
      <c r="G93" s="286">
        <f t="shared" si="57"/>
        <v>870</v>
      </c>
      <c r="H93" s="286">
        <v>1045</v>
      </c>
      <c r="I93" s="288">
        <v>1043</v>
      </c>
      <c r="J93" s="287">
        <f t="shared" si="50"/>
        <v>1043</v>
      </c>
      <c r="K93" s="287">
        <v>331</v>
      </c>
      <c r="L93" s="370">
        <v>1043</v>
      </c>
      <c r="M93" s="350">
        <f t="shared" si="47"/>
        <v>99.808612440191396</v>
      </c>
      <c r="N93" s="351">
        <f t="shared" si="48"/>
        <v>100</v>
      </c>
      <c r="O93" s="289">
        <v>170</v>
      </c>
      <c r="P93" s="289">
        <v>460</v>
      </c>
      <c r="Q93" s="286">
        <v>665</v>
      </c>
      <c r="R93" s="275">
        <f t="shared" si="49"/>
        <v>1043</v>
      </c>
    </row>
    <row r="94" spans="1:18" ht="27" customHeight="1" x14ac:dyDescent="0.15">
      <c r="A94" s="303"/>
      <c r="B94" s="309"/>
      <c r="C94" s="445" t="s">
        <v>328</v>
      </c>
      <c r="D94" s="446"/>
      <c r="E94" s="285">
        <f t="shared" si="53"/>
        <v>78</v>
      </c>
      <c r="F94" s="286">
        <f t="shared" ref="F94:H94" si="58">F95+F96+F97+F98+F99+F100</f>
        <v>388</v>
      </c>
      <c r="G94" s="286">
        <f t="shared" si="58"/>
        <v>388</v>
      </c>
      <c r="H94" s="286">
        <f t="shared" si="58"/>
        <v>396</v>
      </c>
      <c r="I94" s="287">
        <f>I95+I96+I97+I98+I99+I100</f>
        <v>396</v>
      </c>
      <c r="J94" s="287">
        <f t="shared" si="50"/>
        <v>396</v>
      </c>
      <c r="K94" s="287">
        <f t="shared" ref="K94" si="59">K95+K96+K97+K98+K99+K100</f>
        <v>387</v>
      </c>
      <c r="L94" s="288">
        <v>396</v>
      </c>
      <c r="M94" s="350">
        <f t="shared" si="47"/>
        <v>100</v>
      </c>
      <c r="N94" s="351">
        <f t="shared" si="48"/>
        <v>100</v>
      </c>
      <c r="O94" s="286">
        <v>218</v>
      </c>
      <c r="P94" s="286">
        <v>274</v>
      </c>
      <c r="Q94" s="286">
        <v>302</v>
      </c>
      <c r="R94" s="275">
        <f t="shared" si="49"/>
        <v>396</v>
      </c>
    </row>
    <row r="95" spans="1:18" x14ac:dyDescent="0.15">
      <c r="A95" s="303"/>
      <c r="B95" s="309"/>
      <c r="C95" s="281" t="s">
        <v>37</v>
      </c>
      <c r="D95" s="281" t="s">
        <v>94</v>
      </c>
      <c r="E95" s="285">
        <f t="shared" si="53"/>
        <v>79</v>
      </c>
      <c r="F95" s="286">
        <v>0</v>
      </c>
      <c r="G95" s="289">
        <v>0</v>
      </c>
      <c r="H95" s="286">
        <v>0</v>
      </c>
      <c r="I95" s="288">
        <v>0</v>
      </c>
      <c r="J95" s="287">
        <f t="shared" si="50"/>
        <v>0</v>
      </c>
      <c r="K95" s="287">
        <v>0</v>
      </c>
      <c r="L95" s="370" t="s">
        <v>414</v>
      </c>
      <c r="M95" s="350">
        <v>0</v>
      </c>
      <c r="N95" s="351"/>
      <c r="O95" s="289" t="s">
        <v>414</v>
      </c>
      <c r="P95" s="289" t="s">
        <v>414</v>
      </c>
      <c r="Q95" s="286" t="s">
        <v>414</v>
      </c>
      <c r="R95" s="275" t="str">
        <f t="shared" si="49"/>
        <v xml:space="preserve"> -   </v>
      </c>
    </row>
    <row r="96" spans="1:18" ht="21.75" customHeight="1" x14ac:dyDescent="0.15">
      <c r="A96" s="303"/>
      <c r="B96" s="309"/>
      <c r="C96" s="281" t="s">
        <v>38</v>
      </c>
      <c r="D96" s="290" t="s">
        <v>95</v>
      </c>
      <c r="E96" s="285">
        <f t="shared" si="53"/>
        <v>80</v>
      </c>
      <c r="F96" s="286">
        <v>0</v>
      </c>
      <c r="G96" s="289">
        <v>0</v>
      </c>
      <c r="H96" s="286">
        <v>0</v>
      </c>
      <c r="I96" s="288">
        <v>0</v>
      </c>
      <c r="J96" s="287">
        <f t="shared" si="50"/>
        <v>0</v>
      </c>
      <c r="K96" s="287">
        <v>0</v>
      </c>
      <c r="L96" s="370" t="s">
        <v>414</v>
      </c>
      <c r="M96" s="350">
        <v>0</v>
      </c>
      <c r="N96" s="351"/>
      <c r="O96" s="289" t="s">
        <v>414</v>
      </c>
      <c r="P96" s="289" t="s">
        <v>414</v>
      </c>
      <c r="Q96" s="286" t="s">
        <v>414</v>
      </c>
      <c r="R96" s="275" t="str">
        <f t="shared" si="49"/>
        <v xml:space="preserve"> -   </v>
      </c>
    </row>
    <row r="97" spans="1:18" x14ac:dyDescent="0.15">
      <c r="A97" s="303"/>
      <c r="B97" s="311"/>
      <c r="C97" s="281" t="s">
        <v>39</v>
      </c>
      <c r="D97" s="281" t="s">
        <v>96</v>
      </c>
      <c r="E97" s="285">
        <f t="shared" si="53"/>
        <v>81</v>
      </c>
      <c r="F97" s="286">
        <v>0</v>
      </c>
      <c r="G97" s="289">
        <v>0</v>
      </c>
      <c r="H97" s="286">
        <v>0</v>
      </c>
      <c r="I97" s="288">
        <v>0</v>
      </c>
      <c r="J97" s="287">
        <f t="shared" si="50"/>
        <v>0</v>
      </c>
      <c r="K97" s="287">
        <v>0</v>
      </c>
      <c r="L97" s="370" t="s">
        <v>414</v>
      </c>
      <c r="M97" s="350">
        <v>0</v>
      </c>
      <c r="N97" s="351"/>
      <c r="O97" s="289" t="s">
        <v>414</v>
      </c>
      <c r="P97" s="289" t="s">
        <v>414</v>
      </c>
      <c r="Q97" s="286" t="s">
        <v>414</v>
      </c>
      <c r="R97" s="275" t="str">
        <f t="shared" si="49"/>
        <v xml:space="preserve"> -   </v>
      </c>
    </row>
    <row r="98" spans="1:18" x14ac:dyDescent="0.15">
      <c r="A98" s="303"/>
      <c r="B98" s="309"/>
      <c r="C98" s="281" t="s">
        <v>40</v>
      </c>
      <c r="D98" s="281" t="s">
        <v>97</v>
      </c>
      <c r="E98" s="285">
        <f t="shared" si="53"/>
        <v>82</v>
      </c>
      <c r="F98" s="286">
        <v>0</v>
      </c>
      <c r="G98" s="289">
        <v>0</v>
      </c>
      <c r="H98" s="286">
        <v>0</v>
      </c>
      <c r="I98" s="288">
        <v>0</v>
      </c>
      <c r="J98" s="287">
        <f t="shared" si="50"/>
        <v>0</v>
      </c>
      <c r="K98" s="287">
        <v>0</v>
      </c>
      <c r="L98" s="370" t="s">
        <v>414</v>
      </c>
      <c r="M98" s="350">
        <v>0</v>
      </c>
      <c r="N98" s="351"/>
      <c r="O98" s="289" t="s">
        <v>414</v>
      </c>
      <c r="P98" s="289" t="s">
        <v>414</v>
      </c>
      <c r="Q98" s="286" t="s">
        <v>414</v>
      </c>
      <c r="R98" s="275" t="str">
        <f t="shared" si="49"/>
        <v xml:space="preserve"> -   </v>
      </c>
    </row>
    <row r="99" spans="1:18" x14ac:dyDescent="0.15">
      <c r="A99" s="303"/>
      <c r="B99" s="309"/>
      <c r="C99" s="281" t="s">
        <v>41</v>
      </c>
      <c r="D99" s="281" t="s">
        <v>98</v>
      </c>
      <c r="E99" s="285">
        <f t="shared" si="53"/>
        <v>83</v>
      </c>
      <c r="F99" s="286">
        <v>3</v>
      </c>
      <c r="G99" s="286">
        <f>F99</f>
        <v>3</v>
      </c>
      <c r="H99" s="286">
        <v>3</v>
      </c>
      <c r="I99" s="288">
        <v>3</v>
      </c>
      <c r="J99" s="287">
        <f t="shared" si="50"/>
        <v>3</v>
      </c>
      <c r="K99" s="287">
        <v>2</v>
      </c>
      <c r="L99" s="370">
        <v>3</v>
      </c>
      <c r="M99" s="350">
        <f t="shared" si="47"/>
        <v>100</v>
      </c>
      <c r="N99" s="351">
        <f t="shared" si="48"/>
        <v>100</v>
      </c>
      <c r="O99" s="289">
        <v>1</v>
      </c>
      <c r="P99" s="289">
        <v>2</v>
      </c>
      <c r="Q99" s="286">
        <v>2</v>
      </c>
      <c r="R99" s="275">
        <f t="shared" si="49"/>
        <v>3</v>
      </c>
    </row>
    <row r="100" spans="1:18" x14ac:dyDescent="0.15">
      <c r="A100" s="303"/>
      <c r="B100" s="309"/>
      <c r="C100" s="281" t="s">
        <v>64</v>
      </c>
      <c r="D100" s="281" t="s">
        <v>99</v>
      </c>
      <c r="E100" s="285">
        <f t="shared" si="53"/>
        <v>84</v>
      </c>
      <c r="F100" s="286">
        <v>385</v>
      </c>
      <c r="G100" s="286">
        <f>F100</f>
        <v>385</v>
      </c>
      <c r="H100" s="286">
        <v>393</v>
      </c>
      <c r="I100" s="288">
        <v>393</v>
      </c>
      <c r="J100" s="287">
        <f t="shared" si="50"/>
        <v>393</v>
      </c>
      <c r="K100" s="287">
        <v>385</v>
      </c>
      <c r="L100" s="370">
        <v>393</v>
      </c>
      <c r="M100" s="350">
        <f t="shared" si="47"/>
        <v>100</v>
      </c>
      <c r="N100" s="351">
        <f t="shared" si="48"/>
        <v>100</v>
      </c>
      <c r="O100" s="289">
        <v>217</v>
      </c>
      <c r="P100" s="289">
        <v>272</v>
      </c>
      <c r="Q100" s="286">
        <v>300</v>
      </c>
      <c r="R100" s="275">
        <f t="shared" si="49"/>
        <v>393</v>
      </c>
    </row>
    <row r="101" spans="1:18" ht="15" customHeight="1" x14ac:dyDescent="0.15">
      <c r="A101" s="303"/>
      <c r="B101" s="309"/>
      <c r="C101" s="312" t="s">
        <v>329</v>
      </c>
      <c r="D101" s="311"/>
      <c r="E101" s="285">
        <f t="shared" si="53"/>
        <v>85</v>
      </c>
      <c r="F101" s="286">
        <f t="shared" ref="F101:J101" si="60">F102+F115+F119+F128</f>
        <v>9259</v>
      </c>
      <c r="G101" s="286">
        <f t="shared" si="60"/>
        <v>9259</v>
      </c>
      <c r="H101" s="286">
        <f t="shared" si="60"/>
        <v>9179</v>
      </c>
      <c r="I101" s="286">
        <f t="shared" si="60"/>
        <v>9861</v>
      </c>
      <c r="J101" s="287">
        <f t="shared" si="60"/>
        <v>9861</v>
      </c>
      <c r="K101" s="287">
        <f t="shared" ref="K101:L101" si="61">K102+K115+K119+K128</f>
        <v>5097</v>
      </c>
      <c r="L101" s="287">
        <f t="shared" si="61"/>
        <v>11423</v>
      </c>
      <c r="M101" s="350">
        <f t="shared" si="47"/>
        <v>124.44710752805317</v>
      </c>
      <c r="N101" s="351">
        <f t="shared" si="48"/>
        <v>115.84017848088428</v>
      </c>
      <c r="O101" s="286">
        <v>2462</v>
      </c>
      <c r="P101" s="286">
        <v>5039</v>
      </c>
      <c r="Q101" s="286">
        <v>7640</v>
      </c>
      <c r="R101" s="275">
        <f t="shared" si="49"/>
        <v>11423</v>
      </c>
    </row>
    <row r="102" spans="1:18" x14ac:dyDescent="0.15">
      <c r="A102" s="303"/>
      <c r="B102" s="309"/>
      <c r="C102" s="285" t="s">
        <v>187</v>
      </c>
      <c r="D102" s="299" t="s">
        <v>342</v>
      </c>
      <c r="E102" s="285">
        <f t="shared" si="53"/>
        <v>86</v>
      </c>
      <c r="F102" s="286">
        <f t="shared" ref="F102:L102" si="62">F103+F107</f>
        <v>7877</v>
      </c>
      <c r="G102" s="286">
        <f t="shared" si="62"/>
        <v>7877</v>
      </c>
      <c r="H102" s="286">
        <f t="shared" si="62"/>
        <v>7876</v>
      </c>
      <c r="I102" s="286">
        <f t="shared" si="62"/>
        <v>8389</v>
      </c>
      <c r="J102" s="287">
        <f t="shared" si="62"/>
        <v>8389</v>
      </c>
      <c r="K102" s="287">
        <f t="shared" si="62"/>
        <v>4257</v>
      </c>
      <c r="L102" s="287">
        <f t="shared" si="62"/>
        <v>9913</v>
      </c>
      <c r="M102" s="350">
        <f t="shared" si="47"/>
        <v>125.86338242762824</v>
      </c>
      <c r="N102" s="351">
        <f t="shared" si="48"/>
        <v>118.16664679938013</v>
      </c>
      <c r="O102" s="286">
        <v>2152</v>
      </c>
      <c r="P102" s="286">
        <v>4190</v>
      </c>
      <c r="Q102" s="286">
        <v>6530</v>
      </c>
      <c r="R102" s="275">
        <f t="shared" si="49"/>
        <v>9913</v>
      </c>
    </row>
    <row r="103" spans="1:18" x14ac:dyDescent="0.15">
      <c r="A103" s="303"/>
      <c r="B103" s="309"/>
      <c r="C103" s="285" t="s">
        <v>3</v>
      </c>
      <c r="D103" s="281" t="s">
        <v>330</v>
      </c>
      <c r="E103" s="285">
        <f>E102+1</f>
        <v>87</v>
      </c>
      <c r="F103" s="286">
        <f t="shared" ref="F103:H103" si="63">F104+F105+F106</f>
        <v>7345</v>
      </c>
      <c r="G103" s="286">
        <f t="shared" si="63"/>
        <v>7345</v>
      </c>
      <c r="H103" s="286">
        <f t="shared" si="63"/>
        <v>7231</v>
      </c>
      <c r="I103" s="287">
        <f>I104+I105+I106</f>
        <v>7593</v>
      </c>
      <c r="J103" s="287">
        <f t="shared" si="50"/>
        <v>7593</v>
      </c>
      <c r="K103" s="287">
        <f t="shared" ref="K103:L103" si="64">K104+K105+K106</f>
        <v>3983</v>
      </c>
      <c r="L103" s="287">
        <f t="shared" si="64"/>
        <v>9013</v>
      </c>
      <c r="M103" s="350">
        <f t="shared" si="47"/>
        <v>124.64389434379754</v>
      </c>
      <c r="N103" s="351">
        <f t="shared" si="48"/>
        <v>118.70143553272752</v>
      </c>
      <c r="O103" s="286">
        <v>2010</v>
      </c>
      <c r="P103" s="286">
        <v>3834</v>
      </c>
      <c r="Q103" s="286">
        <v>5972</v>
      </c>
      <c r="R103" s="275">
        <f t="shared" si="49"/>
        <v>9013</v>
      </c>
    </row>
    <row r="104" spans="1:18" x14ac:dyDescent="0.15">
      <c r="A104" s="303"/>
      <c r="B104" s="309"/>
      <c r="C104" s="285"/>
      <c r="D104" s="281" t="s">
        <v>152</v>
      </c>
      <c r="E104" s="285">
        <f t="shared" si="53"/>
        <v>88</v>
      </c>
      <c r="F104" s="289">
        <v>5426</v>
      </c>
      <c r="G104" s="289">
        <f>F104</f>
        <v>5426</v>
      </c>
      <c r="H104" s="289">
        <v>5191</v>
      </c>
      <c r="I104" s="287">
        <v>5500</v>
      </c>
      <c r="J104" s="287">
        <f t="shared" si="50"/>
        <v>5500</v>
      </c>
      <c r="K104" s="288">
        <v>2773</v>
      </c>
      <c r="L104" s="288">
        <v>6498</v>
      </c>
      <c r="M104" s="350">
        <f t="shared" si="47"/>
        <v>125.17819302639184</v>
      </c>
      <c r="N104" s="351">
        <f t="shared" si="48"/>
        <v>118.14545454545456</v>
      </c>
      <c r="O104" s="289">
        <v>1405</v>
      </c>
      <c r="P104" s="289">
        <v>2750</v>
      </c>
      <c r="Q104" s="286">
        <v>4388</v>
      </c>
      <c r="R104" s="275">
        <f t="shared" si="49"/>
        <v>6498</v>
      </c>
    </row>
    <row r="105" spans="1:18" ht="18" x14ac:dyDescent="0.15">
      <c r="A105" s="303"/>
      <c r="B105" s="309"/>
      <c r="C105" s="285"/>
      <c r="D105" s="290" t="s">
        <v>153</v>
      </c>
      <c r="E105" s="285">
        <f t="shared" si="53"/>
        <v>89</v>
      </c>
      <c r="F105" s="289">
        <v>1719</v>
      </c>
      <c r="G105" s="289">
        <f t="shared" ref="G105:G106" si="65">F105</f>
        <v>1719</v>
      </c>
      <c r="H105" s="289">
        <v>1654</v>
      </c>
      <c r="I105" s="287">
        <v>1770</v>
      </c>
      <c r="J105" s="287">
        <f t="shared" si="50"/>
        <v>1770</v>
      </c>
      <c r="K105" s="288">
        <v>822</v>
      </c>
      <c r="L105" s="370">
        <v>1915</v>
      </c>
      <c r="M105" s="350">
        <f t="shared" si="47"/>
        <v>115.77992744860943</v>
      </c>
      <c r="N105" s="351">
        <f t="shared" si="48"/>
        <v>108.19209039548024</v>
      </c>
      <c r="O105" s="289">
        <v>464</v>
      </c>
      <c r="P105" s="289">
        <v>864</v>
      </c>
      <c r="Q105" s="286">
        <v>1284</v>
      </c>
      <c r="R105" s="275">
        <f t="shared" si="49"/>
        <v>1915</v>
      </c>
    </row>
    <row r="106" spans="1:18" x14ac:dyDescent="0.15">
      <c r="A106" s="303"/>
      <c r="B106" s="309"/>
      <c r="C106" s="285"/>
      <c r="D106" s="281" t="s">
        <v>154</v>
      </c>
      <c r="E106" s="285">
        <f t="shared" si="53"/>
        <v>90</v>
      </c>
      <c r="F106" s="289">
        <v>200</v>
      </c>
      <c r="G106" s="289">
        <f t="shared" si="65"/>
        <v>200</v>
      </c>
      <c r="H106" s="289">
        <v>386</v>
      </c>
      <c r="I106" s="287">
        <v>323</v>
      </c>
      <c r="J106" s="287">
        <f t="shared" si="50"/>
        <v>323</v>
      </c>
      <c r="K106" s="288">
        <v>388</v>
      </c>
      <c r="L106" s="370">
        <v>600</v>
      </c>
      <c r="M106" s="350">
        <f t="shared" si="47"/>
        <v>155.440414507772</v>
      </c>
      <c r="N106" s="351">
        <f t="shared" si="48"/>
        <v>185.75851393188853</v>
      </c>
      <c r="O106" s="289">
        <v>141</v>
      </c>
      <c r="P106" s="289">
        <v>220</v>
      </c>
      <c r="Q106" s="286">
        <v>300</v>
      </c>
      <c r="R106" s="275">
        <f t="shared" si="49"/>
        <v>600</v>
      </c>
    </row>
    <row r="107" spans="1:18" x14ac:dyDescent="0.15">
      <c r="A107" s="303"/>
      <c r="B107" s="309"/>
      <c r="C107" s="285" t="s">
        <v>4</v>
      </c>
      <c r="D107" s="281" t="s">
        <v>389</v>
      </c>
      <c r="E107" s="285">
        <f t="shared" si="53"/>
        <v>91</v>
      </c>
      <c r="F107" s="286">
        <f t="shared" ref="F107:H107" si="66">F108+F111+F112+F114</f>
        <v>532</v>
      </c>
      <c r="G107" s="286">
        <f t="shared" si="66"/>
        <v>532</v>
      </c>
      <c r="H107" s="286">
        <f t="shared" si="66"/>
        <v>645</v>
      </c>
      <c r="I107" s="286">
        <f>I108+I111+I112+I114</f>
        <v>796</v>
      </c>
      <c r="J107" s="287">
        <f t="shared" ref="J107:L107" si="67">J108+J111+J112+J114</f>
        <v>796</v>
      </c>
      <c r="K107" s="287">
        <f t="shared" si="67"/>
        <v>274</v>
      </c>
      <c r="L107" s="287">
        <f t="shared" si="67"/>
        <v>900</v>
      </c>
      <c r="M107" s="350">
        <f t="shared" si="47"/>
        <v>139.53488372093022</v>
      </c>
      <c r="N107" s="351">
        <f t="shared" si="48"/>
        <v>113.06532663316582</v>
      </c>
      <c r="O107" s="286">
        <v>142</v>
      </c>
      <c r="P107" s="286">
        <v>356</v>
      </c>
      <c r="Q107" s="286">
        <v>558</v>
      </c>
      <c r="R107" s="275">
        <f t="shared" si="49"/>
        <v>900</v>
      </c>
    </row>
    <row r="108" spans="1:18" ht="27" x14ac:dyDescent="0.15">
      <c r="A108" s="303"/>
      <c r="B108" s="309"/>
      <c r="C108" s="285"/>
      <c r="D108" s="290" t="s">
        <v>436</v>
      </c>
      <c r="E108" s="285">
        <f t="shared" si="53"/>
        <v>92</v>
      </c>
      <c r="F108" s="289">
        <v>172</v>
      </c>
      <c r="G108" s="289">
        <f>F108</f>
        <v>172</v>
      </c>
      <c r="H108" s="289">
        <v>358</v>
      </c>
      <c r="I108" s="287">
        <v>359</v>
      </c>
      <c r="J108" s="287">
        <f t="shared" si="50"/>
        <v>359</v>
      </c>
      <c r="K108" s="288">
        <v>71</v>
      </c>
      <c r="L108" s="288">
        <v>359</v>
      </c>
      <c r="M108" s="350">
        <f t="shared" si="47"/>
        <v>100.27932960893855</v>
      </c>
      <c r="N108" s="351">
        <f t="shared" si="48"/>
        <v>100</v>
      </c>
      <c r="O108" s="289">
        <v>42</v>
      </c>
      <c r="P108" s="289">
        <v>136</v>
      </c>
      <c r="Q108" s="286">
        <v>208</v>
      </c>
      <c r="R108" s="275">
        <f t="shared" si="49"/>
        <v>359</v>
      </c>
    </row>
    <row r="109" spans="1:18" ht="18" x14ac:dyDescent="0.15">
      <c r="A109" s="303"/>
      <c r="B109" s="309"/>
      <c r="C109" s="285"/>
      <c r="D109" s="290" t="s">
        <v>437</v>
      </c>
      <c r="E109" s="285">
        <f t="shared" si="53"/>
        <v>93</v>
      </c>
      <c r="F109" s="286">
        <v>0</v>
      </c>
      <c r="G109" s="289">
        <f t="shared" ref="G109:G114" si="68">F109</f>
        <v>0</v>
      </c>
      <c r="H109" s="286">
        <v>0</v>
      </c>
      <c r="I109" s="287">
        <v>0</v>
      </c>
      <c r="J109" s="287">
        <f t="shared" si="50"/>
        <v>0</v>
      </c>
      <c r="K109" s="287">
        <v>0</v>
      </c>
      <c r="L109" s="370" t="s">
        <v>414</v>
      </c>
      <c r="M109" s="350">
        <v>0</v>
      </c>
      <c r="N109" s="351"/>
      <c r="O109" s="289" t="s">
        <v>414</v>
      </c>
      <c r="P109" s="289" t="s">
        <v>414</v>
      </c>
      <c r="Q109" s="286" t="s">
        <v>414</v>
      </c>
      <c r="R109" s="275" t="str">
        <f t="shared" si="49"/>
        <v xml:space="preserve"> -   </v>
      </c>
    </row>
    <row r="110" spans="1:18" ht="18" x14ac:dyDescent="0.15">
      <c r="A110" s="303"/>
      <c r="B110" s="309"/>
      <c r="C110" s="285"/>
      <c r="D110" s="290" t="s">
        <v>438</v>
      </c>
      <c r="E110" s="285">
        <f t="shared" si="53"/>
        <v>94</v>
      </c>
      <c r="F110" s="286">
        <v>0</v>
      </c>
      <c r="G110" s="289">
        <f t="shared" si="68"/>
        <v>0</v>
      </c>
      <c r="H110" s="286">
        <v>0</v>
      </c>
      <c r="I110" s="287">
        <v>0</v>
      </c>
      <c r="J110" s="287">
        <f t="shared" si="50"/>
        <v>0</v>
      </c>
      <c r="K110" s="287">
        <v>0</v>
      </c>
      <c r="L110" s="370" t="s">
        <v>414</v>
      </c>
      <c r="M110" s="350">
        <v>0</v>
      </c>
      <c r="N110" s="351"/>
      <c r="O110" s="289" t="s">
        <v>414</v>
      </c>
      <c r="P110" s="289" t="s">
        <v>414</v>
      </c>
      <c r="Q110" s="286" t="s">
        <v>414</v>
      </c>
      <c r="R110" s="275" t="str">
        <f t="shared" si="49"/>
        <v xml:space="preserve"> -   </v>
      </c>
    </row>
    <row r="111" spans="1:18" x14ac:dyDescent="0.15">
      <c r="A111" s="303"/>
      <c r="B111" s="309"/>
      <c r="C111" s="285"/>
      <c r="D111" s="281" t="s">
        <v>123</v>
      </c>
      <c r="E111" s="285">
        <f t="shared" si="53"/>
        <v>95</v>
      </c>
      <c r="F111" s="289">
        <v>350</v>
      </c>
      <c r="G111" s="289">
        <f t="shared" si="68"/>
        <v>350</v>
      </c>
      <c r="H111" s="289">
        <v>287</v>
      </c>
      <c r="I111" s="287">
        <v>364</v>
      </c>
      <c r="J111" s="287">
        <f t="shared" si="50"/>
        <v>364</v>
      </c>
      <c r="K111" s="288">
        <v>184</v>
      </c>
      <c r="L111" s="370">
        <v>489</v>
      </c>
      <c r="M111" s="350">
        <f t="shared" si="47"/>
        <v>170.38327526132403</v>
      </c>
      <c r="N111" s="351">
        <f t="shared" si="48"/>
        <v>134.34065934065933</v>
      </c>
      <c r="O111" s="289">
        <v>100</v>
      </c>
      <c r="P111" s="289">
        <v>200</v>
      </c>
      <c r="Q111" s="286">
        <v>310</v>
      </c>
      <c r="R111" s="275">
        <f t="shared" si="49"/>
        <v>489</v>
      </c>
    </row>
    <row r="112" spans="1:18" x14ac:dyDescent="0.15">
      <c r="A112" s="303"/>
      <c r="B112" s="309"/>
      <c r="C112" s="285"/>
      <c r="D112" s="281" t="s">
        <v>124</v>
      </c>
      <c r="E112" s="285">
        <f t="shared" si="53"/>
        <v>96</v>
      </c>
      <c r="F112" s="286">
        <v>0</v>
      </c>
      <c r="G112" s="289">
        <f t="shared" si="68"/>
        <v>0</v>
      </c>
      <c r="H112" s="286">
        <v>0</v>
      </c>
      <c r="I112" s="287">
        <v>63</v>
      </c>
      <c r="J112" s="287">
        <f t="shared" si="50"/>
        <v>63</v>
      </c>
      <c r="K112" s="287">
        <v>19</v>
      </c>
      <c r="L112" s="370">
        <v>42</v>
      </c>
      <c r="M112" s="350">
        <v>0</v>
      </c>
      <c r="N112" s="351">
        <f t="shared" si="48"/>
        <v>66.666666666666657</v>
      </c>
      <c r="O112" s="289" t="s">
        <v>414</v>
      </c>
      <c r="P112" s="289">
        <v>20</v>
      </c>
      <c r="Q112" s="286">
        <v>40</v>
      </c>
      <c r="R112" s="275">
        <f t="shared" si="49"/>
        <v>42</v>
      </c>
    </row>
    <row r="113" spans="1:18" ht="18" customHeight="1" x14ac:dyDescent="0.15">
      <c r="A113" s="303"/>
      <c r="B113" s="309"/>
      <c r="C113" s="285"/>
      <c r="D113" s="290" t="s">
        <v>125</v>
      </c>
      <c r="E113" s="285">
        <f t="shared" si="53"/>
        <v>97</v>
      </c>
      <c r="F113" s="286">
        <v>119</v>
      </c>
      <c r="G113" s="289">
        <f t="shared" si="68"/>
        <v>119</v>
      </c>
      <c r="H113" s="289">
        <v>0</v>
      </c>
      <c r="I113" s="287"/>
      <c r="J113" s="287">
        <f t="shared" si="50"/>
        <v>0</v>
      </c>
      <c r="K113" s="288">
        <v>0</v>
      </c>
      <c r="L113" s="370"/>
      <c r="M113" s="350">
        <v>0</v>
      </c>
      <c r="N113" s="351">
        <v>0</v>
      </c>
      <c r="O113" s="289" t="s">
        <v>414</v>
      </c>
      <c r="P113" s="289"/>
      <c r="Q113" s="286"/>
      <c r="R113" s="275">
        <f t="shared" si="49"/>
        <v>0</v>
      </c>
    </row>
    <row r="114" spans="1:18" x14ac:dyDescent="0.15">
      <c r="A114" s="303"/>
      <c r="B114" s="309"/>
      <c r="C114" s="285"/>
      <c r="D114" s="281" t="s">
        <v>126</v>
      </c>
      <c r="E114" s="285">
        <f t="shared" si="53"/>
        <v>98</v>
      </c>
      <c r="F114" s="286">
        <v>10</v>
      </c>
      <c r="G114" s="289">
        <f t="shared" si="68"/>
        <v>10</v>
      </c>
      <c r="H114" s="289">
        <v>0</v>
      </c>
      <c r="I114" s="287">
        <v>10</v>
      </c>
      <c r="J114" s="287">
        <f t="shared" si="50"/>
        <v>10</v>
      </c>
      <c r="K114" s="288">
        <v>0</v>
      </c>
      <c r="L114" s="370">
        <v>10</v>
      </c>
      <c r="M114" s="350">
        <v>0</v>
      </c>
      <c r="N114" s="351">
        <f t="shared" si="48"/>
        <v>100</v>
      </c>
      <c r="O114" s="289" t="s">
        <v>414</v>
      </c>
      <c r="P114" s="289" t="s">
        <v>414</v>
      </c>
      <c r="Q114" s="286" t="s">
        <v>414</v>
      </c>
      <c r="R114" s="275">
        <f t="shared" si="49"/>
        <v>10</v>
      </c>
    </row>
    <row r="115" spans="1:18" ht="18" x14ac:dyDescent="0.15">
      <c r="A115" s="303"/>
      <c r="B115" s="309"/>
      <c r="C115" s="285" t="s">
        <v>100</v>
      </c>
      <c r="D115" s="290" t="s">
        <v>331</v>
      </c>
      <c r="E115" s="285">
        <f t="shared" si="53"/>
        <v>99</v>
      </c>
      <c r="F115" s="286">
        <f t="shared" ref="F115:H115" si="69">F116+F117+F118</f>
        <v>0</v>
      </c>
      <c r="G115" s="286">
        <f t="shared" si="69"/>
        <v>0</v>
      </c>
      <c r="H115" s="286">
        <f t="shared" si="69"/>
        <v>0</v>
      </c>
      <c r="I115" s="287">
        <f>I116+I117+I118</f>
        <v>0</v>
      </c>
      <c r="J115" s="287">
        <f t="shared" si="50"/>
        <v>0</v>
      </c>
      <c r="K115" s="287">
        <f t="shared" ref="K115" si="70">K116+K117+K118</f>
        <v>0</v>
      </c>
      <c r="L115" s="370">
        <v>0</v>
      </c>
      <c r="M115" s="350">
        <v>0</v>
      </c>
      <c r="N115" s="351"/>
      <c r="O115" s="286" t="s">
        <v>414</v>
      </c>
      <c r="P115" s="286" t="s">
        <v>414</v>
      </c>
      <c r="Q115" s="286" t="s">
        <v>414</v>
      </c>
      <c r="R115" s="275">
        <f t="shared" si="49"/>
        <v>0</v>
      </c>
    </row>
    <row r="116" spans="1:18" ht="18" x14ac:dyDescent="0.15">
      <c r="A116" s="303"/>
      <c r="B116" s="309"/>
      <c r="C116" s="285"/>
      <c r="D116" s="290" t="s">
        <v>236</v>
      </c>
      <c r="E116" s="285">
        <f t="shared" si="53"/>
        <v>100</v>
      </c>
      <c r="F116" s="289">
        <v>0</v>
      </c>
      <c r="G116" s="289">
        <v>0</v>
      </c>
      <c r="H116" s="289">
        <v>0</v>
      </c>
      <c r="I116" s="287">
        <v>0</v>
      </c>
      <c r="J116" s="287">
        <f t="shared" si="50"/>
        <v>0</v>
      </c>
      <c r="K116" s="288">
        <v>0</v>
      </c>
      <c r="L116" s="370" t="s">
        <v>414</v>
      </c>
      <c r="M116" s="350">
        <v>0</v>
      </c>
      <c r="N116" s="351"/>
      <c r="O116" s="289" t="s">
        <v>414</v>
      </c>
      <c r="P116" s="289" t="s">
        <v>414</v>
      </c>
      <c r="Q116" s="286" t="s">
        <v>414</v>
      </c>
      <c r="R116" s="275" t="str">
        <f t="shared" si="49"/>
        <v xml:space="preserve"> -   </v>
      </c>
    </row>
    <row r="117" spans="1:18" ht="25.5" customHeight="1" x14ac:dyDescent="0.15">
      <c r="A117" s="303"/>
      <c r="B117" s="309"/>
      <c r="C117" s="285"/>
      <c r="D117" s="290" t="s">
        <v>127</v>
      </c>
      <c r="E117" s="285">
        <f t="shared" si="53"/>
        <v>101</v>
      </c>
      <c r="F117" s="286">
        <v>0</v>
      </c>
      <c r="G117" s="289">
        <v>0</v>
      </c>
      <c r="H117" s="286">
        <v>0</v>
      </c>
      <c r="I117" s="287">
        <v>0</v>
      </c>
      <c r="J117" s="287">
        <f t="shared" si="50"/>
        <v>0</v>
      </c>
      <c r="K117" s="287">
        <v>0</v>
      </c>
      <c r="L117" s="370" t="s">
        <v>414</v>
      </c>
      <c r="M117" s="350">
        <v>0</v>
      </c>
      <c r="N117" s="351"/>
      <c r="O117" s="289" t="s">
        <v>414</v>
      </c>
      <c r="P117" s="289" t="s">
        <v>414</v>
      </c>
      <c r="Q117" s="286" t="s">
        <v>414</v>
      </c>
      <c r="R117" s="275" t="str">
        <f t="shared" si="49"/>
        <v xml:space="preserve"> -   </v>
      </c>
    </row>
    <row r="118" spans="1:18" ht="18" x14ac:dyDescent="0.15">
      <c r="A118" s="303"/>
      <c r="B118" s="309"/>
      <c r="C118" s="285"/>
      <c r="D118" s="290" t="s">
        <v>128</v>
      </c>
      <c r="E118" s="285">
        <f t="shared" si="53"/>
        <v>102</v>
      </c>
      <c r="F118" s="286">
        <v>0</v>
      </c>
      <c r="G118" s="289">
        <v>0</v>
      </c>
      <c r="H118" s="286">
        <v>0</v>
      </c>
      <c r="I118" s="287">
        <v>0</v>
      </c>
      <c r="J118" s="287">
        <f t="shared" si="50"/>
        <v>0</v>
      </c>
      <c r="K118" s="287">
        <v>0</v>
      </c>
      <c r="L118" s="370" t="s">
        <v>414</v>
      </c>
      <c r="M118" s="350">
        <v>0</v>
      </c>
      <c r="N118" s="351"/>
      <c r="O118" s="289" t="s">
        <v>414</v>
      </c>
      <c r="P118" s="289" t="s">
        <v>414</v>
      </c>
      <c r="Q118" s="286" t="s">
        <v>414</v>
      </c>
      <c r="R118" s="275" t="str">
        <f t="shared" si="49"/>
        <v xml:space="preserve"> -   </v>
      </c>
    </row>
    <row r="119" spans="1:18" ht="27" x14ac:dyDescent="0.15">
      <c r="A119" s="303"/>
      <c r="B119" s="309"/>
      <c r="C119" s="285" t="s">
        <v>6</v>
      </c>
      <c r="D119" s="290" t="s">
        <v>300</v>
      </c>
      <c r="E119" s="285">
        <f t="shared" si="53"/>
        <v>103</v>
      </c>
      <c r="F119" s="286">
        <f t="shared" ref="F119:H119" si="71">F120+F123+F126+F127</f>
        <v>1139</v>
      </c>
      <c r="G119" s="286">
        <f t="shared" si="71"/>
        <v>1139</v>
      </c>
      <c r="H119" s="286">
        <f t="shared" si="71"/>
        <v>1073</v>
      </c>
      <c r="I119" s="287">
        <f>I120+I123+I126+I127</f>
        <v>1232</v>
      </c>
      <c r="J119" s="287">
        <f t="shared" ref="J119:L119" si="72">J120+J123+J126+J127</f>
        <v>1232</v>
      </c>
      <c r="K119" s="287">
        <f t="shared" si="72"/>
        <v>715</v>
      </c>
      <c r="L119" s="287">
        <f t="shared" si="72"/>
        <v>1232</v>
      </c>
      <c r="M119" s="350">
        <f t="shared" si="47"/>
        <v>114.81826654240447</v>
      </c>
      <c r="N119" s="351">
        <f t="shared" si="48"/>
        <v>100</v>
      </c>
      <c r="O119" s="286">
        <v>250</v>
      </c>
      <c r="P119" s="286">
        <v>729</v>
      </c>
      <c r="Q119" s="286">
        <v>926</v>
      </c>
      <c r="R119" s="275">
        <f t="shared" si="49"/>
        <v>1232</v>
      </c>
    </row>
    <row r="120" spans="1:18" x14ac:dyDescent="0.15">
      <c r="A120" s="303"/>
      <c r="B120" s="309"/>
      <c r="C120" s="285"/>
      <c r="D120" s="281" t="s">
        <v>129</v>
      </c>
      <c r="E120" s="285">
        <f t="shared" si="53"/>
        <v>104</v>
      </c>
      <c r="F120" s="289">
        <v>957</v>
      </c>
      <c r="G120" s="289">
        <v>957</v>
      </c>
      <c r="H120" s="289">
        <v>944</v>
      </c>
      <c r="I120" s="288">
        <v>1040</v>
      </c>
      <c r="J120" s="287">
        <f t="shared" si="50"/>
        <v>1040</v>
      </c>
      <c r="K120" s="288">
        <v>652</v>
      </c>
      <c r="L120" s="370">
        <v>1040</v>
      </c>
      <c r="M120" s="350">
        <f t="shared" si="47"/>
        <v>110.16949152542372</v>
      </c>
      <c r="N120" s="351">
        <f t="shared" si="48"/>
        <v>100</v>
      </c>
      <c r="O120" s="289">
        <v>214</v>
      </c>
      <c r="P120" s="289">
        <v>645</v>
      </c>
      <c r="Q120" s="286">
        <v>788</v>
      </c>
      <c r="R120" s="275">
        <f t="shared" si="49"/>
        <v>1040</v>
      </c>
    </row>
    <row r="121" spans="1:18" x14ac:dyDescent="0.15">
      <c r="A121" s="303"/>
      <c r="B121" s="309"/>
      <c r="C121" s="285"/>
      <c r="D121" s="281" t="s">
        <v>207</v>
      </c>
      <c r="E121" s="285">
        <f t="shared" si="53"/>
        <v>105</v>
      </c>
      <c r="F121" s="289"/>
      <c r="G121" s="289"/>
      <c r="H121" s="289"/>
      <c r="I121" s="287"/>
      <c r="J121" s="287">
        <f t="shared" si="50"/>
        <v>0</v>
      </c>
      <c r="K121" s="288"/>
      <c r="L121" s="370">
        <v>0</v>
      </c>
      <c r="M121" s="350">
        <v>0</v>
      </c>
      <c r="N121" s="351"/>
      <c r="O121" s="289"/>
      <c r="P121" s="289"/>
      <c r="Q121" s="286"/>
      <c r="R121" s="275">
        <f t="shared" si="49"/>
        <v>0</v>
      </c>
    </row>
    <row r="122" spans="1:18" x14ac:dyDescent="0.15">
      <c r="A122" s="303"/>
      <c r="B122" s="309"/>
      <c r="C122" s="285"/>
      <c r="D122" s="281" t="s">
        <v>208</v>
      </c>
      <c r="E122" s="285">
        <f t="shared" si="53"/>
        <v>106</v>
      </c>
      <c r="F122" s="286"/>
      <c r="G122" s="289"/>
      <c r="H122" s="286"/>
      <c r="I122" s="288"/>
      <c r="J122" s="287">
        <f t="shared" si="50"/>
        <v>0</v>
      </c>
      <c r="K122" s="287"/>
      <c r="L122" s="370">
        <v>0</v>
      </c>
      <c r="M122" s="350">
        <v>0</v>
      </c>
      <c r="N122" s="351"/>
      <c r="O122" s="289"/>
      <c r="P122" s="289"/>
      <c r="Q122" s="286"/>
      <c r="R122" s="275">
        <f t="shared" si="49"/>
        <v>0</v>
      </c>
    </row>
    <row r="123" spans="1:18" ht="24" customHeight="1" x14ac:dyDescent="0.15">
      <c r="A123" s="303"/>
      <c r="B123" s="309"/>
      <c r="C123" s="285"/>
      <c r="D123" s="290" t="s">
        <v>221</v>
      </c>
      <c r="E123" s="285">
        <f t="shared" si="53"/>
        <v>107</v>
      </c>
      <c r="F123" s="289">
        <v>182</v>
      </c>
      <c r="G123" s="289">
        <v>182</v>
      </c>
      <c r="H123" s="289">
        <v>129</v>
      </c>
      <c r="I123" s="288">
        <v>192</v>
      </c>
      <c r="J123" s="287">
        <f t="shared" si="50"/>
        <v>192</v>
      </c>
      <c r="K123" s="288">
        <v>63</v>
      </c>
      <c r="L123" s="370">
        <v>192</v>
      </c>
      <c r="M123" s="350">
        <f t="shared" si="47"/>
        <v>148.83720930232559</v>
      </c>
      <c r="N123" s="351">
        <f t="shared" si="48"/>
        <v>100</v>
      </c>
      <c r="O123" s="289">
        <v>36</v>
      </c>
      <c r="P123" s="289">
        <v>84</v>
      </c>
      <c r="Q123" s="286">
        <v>138</v>
      </c>
      <c r="R123" s="275">
        <f t="shared" si="49"/>
        <v>192</v>
      </c>
    </row>
    <row r="124" spans="1:18" x14ac:dyDescent="0.15">
      <c r="A124" s="303"/>
      <c r="B124" s="309"/>
      <c r="C124" s="285"/>
      <c r="D124" s="281" t="s">
        <v>207</v>
      </c>
      <c r="E124" s="285">
        <f t="shared" si="53"/>
        <v>108</v>
      </c>
      <c r="F124" s="289"/>
      <c r="G124" s="289"/>
      <c r="H124" s="289"/>
      <c r="I124" s="287"/>
      <c r="J124" s="287">
        <f t="shared" si="50"/>
        <v>0</v>
      </c>
      <c r="K124" s="288"/>
      <c r="L124" s="370">
        <v>0</v>
      </c>
      <c r="M124" s="350">
        <v>0</v>
      </c>
      <c r="N124" s="351"/>
      <c r="O124" s="289"/>
      <c r="P124" s="289"/>
      <c r="Q124" s="286"/>
      <c r="R124" s="275">
        <f t="shared" si="49"/>
        <v>0</v>
      </c>
    </row>
    <row r="125" spans="1:18" x14ac:dyDescent="0.15">
      <c r="A125" s="303"/>
      <c r="B125" s="309"/>
      <c r="C125" s="285"/>
      <c r="D125" s="281" t="s">
        <v>208</v>
      </c>
      <c r="E125" s="285">
        <f t="shared" si="53"/>
        <v>109</v>
      </c>
      <c r="F125" s="286"/>
      <c r="G125" s="289"/>
      <c r="H125" s="286"/>
      <c r="I125" s="287"/>
      <c r="J125" s="287">
        <f t="shared" si="50"/>
        <v>0</v>
      </c>
      <c r="K125" s="287"/>
      <c r="L125" s="370">
        <v>0</v>
      </c>
      <c r="M125" s="350">
        <v>0</v>
      </c>
      <c r="N125" s="351"/>
      <c r="O125" s="289"/>
      <c r="P125" s="289"/>
      <c r="Q125" s="286"/>
      <c r="R125" s="275">
        <f t="shared" si="49"/>
        <v>0</v>
      </c>
    </row>
    <row r="126" spans="1:18" x14ac:dyDescent="0.15">
      <c r="A126" s="303"/>
      <c r="B126" s="309"/>
      <c r="C126" s="285"/>
      <c r="D126" s="281" t="s">
        <v>130</v>
      </c>
      <c r="E126" s="285">
        <f t="shared" si="53"/>
        <v>110</v>
      </c>
      <c r="F126" s="286">
        <v>0</v>
      </c>
      <c r="G126" s="289">
        <v>0</v>
      </c>
      <c r="H126" s="286">
        <v>0</v>
      </c>
      <c r="I126" s="287">
        <v>0</v>
      </c>
      <c r="J126" s="287">
        <f t="shared" si="50"/>
        <v>0</v>
      </c>
      <c r="K126" s="287">
        <v>0</v>
      </c>
      <c r="L126" s="370">
        <v>0</v>
      </c>
      <c r="M126" s="350">
        <v>0</v>
      </c>
      <c r="N126" s="351"/>
      <c r="O126" s="289" t="s">
        <v>414</v>
      </c>
      <c r="P126" s="289" t="s">
        <v>414</v>
      </c>
      <c r="Q126" s="286" t="s">
        <v>414</v>
      </c>
      <c r="R126" s="275">
        <f t="shared" si="49"/>
        <v>0</v>
      </c>
    </row>
    <row r="127" spans="1:18" x14ac:dyDescent="0.15">
      <c r="A127" s="303"/>
      <c r="B127" s="309"/>
      <c r="C127" s="285"/>
      <c r="D127" s="281" t="s">
        <v>155</v>
      </c>
      <c r="E127" s="285">
        <f t="shared" si="53"/>
        <v>111</v>
      </c>
      <c r="F127" s="286">
        <v>0</v>
      </c>
      <c r="G127" s="289">
        <v>0</v>
      </c>
      <c r="H127" s="286">
        <v>0</v>
      </c>
      <c r="I127" s="287">
        <v>0</v>
      </c>
      <c r="J127" s="287">
        <f t="shared" si="50"/>
        <v>0</v>
      </c>
      <c r="K127" s="287">
        <v>0</v>
      </c>
      <c r="L127" s="370">
        <v>0</v>
      </c>
      <c r="M127" s="350">
        <v>0</v>
      </c>
      <c r="N127" s="351"/>
      <c r="O127" s="289" t="s">
        <v>414</v>
      </c>
      <c r="P127" s="289" t="s">
        <v>414</v>
      </c>
      <c r="Q127" s="286" t="s">
        <v>414</v>
      </c>
      <c r="R127" s="275">
        <f t="shared" si="49"/>
        <v>0</v>
      </c>
    </row>
    <row r="128" spans="1:18" x14ac:dyDescent="0.15">
      <c r="A128" s="303"/>
      <c r="B128" s="309"/>
      <c r="C128" s="285" t="s">
        <v>7</v>
      </c>
      <c r="D128" s="290" t="s">
        <v>270</v>
      </c>
      <c r="E128" s="281">
        <f t="shared" si="53"/>
        <v>112</v>
      </c>
      <c r="F128" s="286">
        <v>243</v>
      </c>
      <c r="G128" s="286">
        <f>F128</f>
        <v>243</v>
      </c>
      <c r="H128" s="286">
        <v>230</v>
      </c>
      <c r="I128" s="287">
        <v>240</v>
      </c>
      <c r="J128" s="287">
        <f t="shared" si="50"/>
        <v>240</v>
      </c>
      <c r="K128" s="287">
        <v>125</v>
      </c>
      <c r="L128" s="370">
        <v>278</v>
      </c>
      <c r="M128" s="350">
        <f t="shared" si="47"/>
        <v>120.8695652173913</v>
      </c>
      <c r="N128" s="351">
        <f t="shared" si="48"/>
        <v>115.83333333333334</v>
      </c>
      <c r="O128" s="289">
        <v>60</v>
      </c>
      <c r="P128" s="289">
        <v>120</v>
      </c>
      <c r="Q128" s="286">
        <v>184</v>
      </c>
      <c r="R128" s="275">
        <f t="shared" si="49"/>
        <v>278</v>
      </c>
    </row>
    <row r="129" spans="1:18" ht="33.75" customHeight="1" x14ac:dyDescent="0.15">
      <c r="A129" s="303"/>
      <c r="B129" s="311"/>
      <c r="C129" s="445" t="s">
        <v>301</v>
      </c>
      <c r="D129" s="446"/>
      <c r="E129" s="281">
        <f t="shared" si="53"/>
        <v>113</v>
      </c>
      <c r="F129" s="286">
        <f t="shared" ref="F129:H129" si="73">F130+F133+F134+F135+F136+F137</f>
        <v>1838</v>
      </c>
      <c r="G129" s="286">
        <f t="shared" si="73"/>
        <v>1838</v>
      </c>
      <c r="H129" s="286">
        <f t="shared" si="73"/>
        <v>1669</v>
      </c>
      <c r="I129" s="287">
        <f>I130+I133+I134+I135+I136+I137</f>
        <v>1669</v>
      </c>
      <c r="J129" s="287">
        <f t="shared" si="50"/>
        <v>1669</v>
      </c>
      <c r="K129" s="287">
        <f t="shared" ref="K129" si="74">K130+K133+K134+K135+K136+K137</f>
        <v>877</v>
      </c>
      <c r="L129" s="288">
        <v>1669</v>
      </c>
      <c r="M129" s="350">
        <f t="shared" si="47"/>
        <v>100</v>
      </c>
      <c r="N129" s="351">
        <f t="shared" si="48"/>
        <v>100</v>
      </c>
      <c r="O129" s="286">
        <v>435</v>
      </c>
      <c r="P129" s="286">
        <v>920</v>
      </c>
      <c r="Q129" s="286">
        <v>1300</v>
      </c>
      <c r="R129" s="275">
        <f t="shared" si="49"/>
        <v>1669</v>
      </c>
    </row>
    <row r="130" spans="1:18" ht="17.45" customHeight="1" x14ac:dyDescent="0.15">
      <c r="A130" s="303"/>
      <c r="B130" s="311"/>
      <c r="C130" s="285" t="s">
        <v>37</v>
      </c>
      <c r="D130" s="290" t="s">
        <v>302</v>
      </c>
      <c r="E130" s="281">
        <f t="shared" si="53"/>
        <v>114</v>
      </c>
      <c r="F130" s="289">
        <f t="shared" ref="F130:H130" si="75">F131+F132</f>
        <v>30</v>
      </c>
      <c r="G130" s="289">
        <f t="shared" si="75"/>
        <v>30</v>
      </c>
      <c r="H130" s="289">
        <f t="shared" si="75"/>
        <v>0</v>
      </c>
      <c r="I130" s="288"/>
      <c r="J130" s="287">
        <f t="shared" si="50"/>
        <v>0</v>
      </c>
      <c r="K130" s="288">
        <f t="shared" ref="K130" si="76">K131+K132</f>
        <v>0</v>
      </c>
      <c r="L130" s="370"/>
      <c r="M130" s="350">
        <v>0</v>
      </c>
      <c r="N130" s="351"/>
      <c r="O130" s="289" t="s">
        <v>414</v>
      </c>
      <c r="P130" s="289"/>
      <c r="Q130" s="286"/>
      <c r="R130" s="275">
        <f t="shared" si="49"/>
        <v>0</v>
      </c>
    </row>
    <row r="131" spans="1:18" x14ac:dyDescent="0.15">
      <c r="A131" s="303"/>
      <c r="B131" s="311"/>
      <c r="C131" s="285"/>
      <c r="D131" s="281" t="s">
        <v>101</v>
      </c>
      <c r="E131" s="281">
        <f t="shared" si="53"/>
        <v>115</v>
      </c>
      <c r="F131" s="286">
        <v>1</v>
      </c>
      <c r="G131" s="289">
        <v>1</v>
      </c>
      <c r="H131" s="286">
        <v>0</v>
      </c>
      <c r="I131" s="288"/>
      <c r="J131" s="287">
        <f t="shared" si="50"/>
        <v>0</v>
      </c>
      <c r="K131" s="287">
        <v>0</v>
      </c>
      <c r="L131" s="370"/>
      <c r="M131" s="350">
        <v>0</v>
      </c>
      <c r="N131" s="351"/>
      <c r="O131" s="289" t="s">
        <v>414</v>
      </c>
      <c r="P131" s="289"/>
      <c r="Q131" s="286"/>
      <c r="R131" s="275">
        <f t="shared" si="49"/>
        <v>0</v>
      </c>
    </row>
    <row r="132" spans="1:18" x14ac:dyDescent="0.15">
      <c r="A132" s="303"/>
      <c r="B132" s="311"/>
      <c r="C132" s="285"/>
      <c r="D132" s="281" t="s">
        <v>102</v>
      </c>
      <c r="E132" s="285">
        <f t="shared" si="53"/>
        <v>116</v>
      </c>
      <c r="F132" s="286">
        <v>29</v>
      </c>
      <c r="G132" s="286">
        <f>F132</f>
        <v>29</v>
      </c>
      <c r="H132" s="286">
        <v>0</v>
      </c>
      <c r="I132" s="288"/>
      <c r="J132" s="287">
        <f t="shared" si="50"/>
        <v>0</v>
      </c>
      <c r="K132" s="287">
        <v>0</v>
      </c>
      <c r="L132" s="370"/>
      <c r="M132" s="350">
        <v>0</v>
      </c>
      <c r="N132" s="351"/>
      <c r="O132" s="289" t="s">
        <v>414</v>
      </c>
      <c r="P132" s="289"/>
      <c r="Q132" s="286"/>
      <c r="R132" s="275">
        <f t="shared" si="49"/>
        <v>0</v>
      </c>
    </row>
    <row r="133" spans="1:18" x14ac:dyDescent="0.15">
      <c r="A133" s="303"/>
      <c r="B133" s="311"/>
      <c r="C133" s="285" t="s">
        <v>103</v>
      </c>
      <c r="D133" s="281" t="s">
        <v>131</v>
      </c>
      <c r="E133" s="285">
        <f t="shared" si="53"/>
        <v>117</v>
      </c>
      <c r="F133" s="286">
        <v>0</v>
      </c>
      <c r="G133" s="286">
        <f t="shared" ref="G133:G136" si="77">F133</f>
        <v>0</v>
      </c>
      <c r="H133" s="286">
        <v>0</v>
      </c>
      <c r="I133" s="288">
        <v>0</v>
      </c>
      <c r="J133" s="287">
        <f t="shared" si="50"/>
        <v>0</v>
      </c>
      <c r="K133" s="287">
        <v>0</v>
      </c>
      <c r="L133" s="370" t="s">
        <v>414</v>
      </c>
      <c r="M133" s="350">
        <v>0</v>
      </c>
      <c r="N133" s="351"/>
      <c r="O133" s="289" t="s">
        <v>414</v>
      </c>
      <c r="P133" s="289" t="s">
        <v>414</v>
      </c>
      <c r="Q133" s="286" t="s">
        <v>414</v>
      </c>
      <c r="R133" s="275" t="str">
        <f t="shared" si="49"/>
        <v xml:space="preserve"> -   </v>
      </c>
    </row>
    <row r="134" spans="1:18" ht="21.75" customHeight="1" x14ac:dyDescent="0.15">
      <c r="A134" s="303"/>
      <c r="B134" s="311"/>
      <c r="C134" s="285" t="s">
        <v>104</v>
      </c>
      <c r="D134" s="290" t="s">
        <v>132</v>
      </c>
      <c r="E134" s="285">
        <f t="shared" si="53"/>
        <v>118</v>
      </c>
      <c r="F134" s="286">
        <v>0</v>
      </c>
      <c r="G134" s="286">
        <f t="shared" si="77"/>
        <v>0</v>
      </c>
      <c r="H134" s="286">
        <v>0</v>
      </c>
      <c r="I134" s="288">
        <v>0</v>
      </c>
      <c r="J134" s="287">
        <f t="shared" si="50"/>
        <v>0</v>
      </c>
      <c r="K134" s="287">
        <v>0</v>
      </c>
      <c r="L134" s="370" t="s">
        <v>414</v>
      </c>
      <c r="M134" s="350">
        <v>0</v>
      </c>
      <c r="N134" s="351"/>
      <c r="O134" s="289" t="s">
        <v>414</v>
      </c>
      <c r="P134" s="289" t="s">
        <v>414</v>
      </c>
      <c r="Q134" s="286" t="s">
        <v>414</v>
      </c>
      <c r="R134" s="275" t="str">
        <f t="shared" si="49"/>
        <v xml:space="preserve"> -   </v>
      </c>
    </row>
    <row r="135" spans="1:18" x14ac:dyDescent="0.15">
      <c r="A135" s="303"/>
      <c r="B135" s="311"/>
      <c r="C135" s="285" t="s">
        <v>40</v>
      </c>
      <c r="D135" s="281" t="s">
        <v>133</v>
      </c>
      <c r="E135" s="285">
        <f t="shared" si="53"/>
        <v>119</v>
      </c>
      <c r="F135" s="286">
        <v>66</v>
      </c>
      <c r="G135" s="286">
        <f t="shared" si="77"/>
        <v>66</v>
      </c>
      <c r="H135" s="286">
        <v>4</v>
      </c>
      <c r="I135" s="288">
        <v>4</v>
      </c>
      <c r="J135" s="287">
        <f t="shared" si="50"/>
        <v>4</v>
      </c>
      <c r="K135" s="287">
        <v>0</v>
      </c>
      <c r="L135" s="370">
        <v>4</v>
      </c>
      <c r="M135" s="350">
        <f t="shared" si="47"/>
        <v>100</v>
      </c>
      <c r="N135" s="351">
        <f t="shared" si="48"/>
        <v>100</v>
      </c>
      <c r="O135" s="289" t="s">
        <v>414</v>
      </c>
      <c r="P135" s="289" t="s">
        <v>414</v>
      </c>
      <c r="Q135" s="286" t="s">
        <v>414</v>
      </c>
      <c r="R135" s="275">
        <f t="shared" si="49"/>
        <v>4</v>
      </c>
    </row>
    <row r="136" spans="1:18" x14ac:dyDescent="0.15">
      <c r="A136" s="303"/>
      <c r="B136" s="311"/>
      <c r="C136" s="285" t="s">
        <v>41</v>
      </c>
      <c r="D136" s="281" t="s">
        <v>230</v>
      </c>
      <c r="E136" s="285">
        <f t="shared" si="53"/>
        <v>120</v>
      </c>
      <c r="F136" s="286">
        <v>1742</v>
      </c>
      <c r="G136" s="286">
        <f t="shared" si="77"/>
        <v>1742</v>
      </c>
      <c r="H136" s="286">
        <v>1665</v>
      </c>
      <c r="I136" s="288">
        <v>1665</v>
      </c>
      <c r="J136" s="287">
        <f t="shared" si="50"/>
        <v>1665</v>
      </c>
      <c r="K136" s="287">
        <v>877</v>
      </c>
      <c r="L136" s="370">
        <v>1665</v>
      </c>
      <c r="M136" s="350">
        <f t="shared" si="47"/>
        <v>100</v>
      </c>
      <c r="N136" s="351">
        <f t="shared" si="48"/>
        <v>100</v>
      </c>
      <c r="O136" s="289">
        <v>435</v>
      </c>
      <c r="P136" s="289">
        <v>920</v>
      </c>
      <c r="Q136" s="286">
        <v>1300</v>
      </c>
      <c r="R136" s="275">
        <f t="shared" si="49"/>
        <v>1665</v>
      </c>
    </row>
    <row r="137" spans="1:18" ht="18" x14ac:dyDescent="0.15">
      <c r="A137" s="303"/>
      <c r="B137" s="311"/>
      <c r="C137" s="285" t="s">
        <v>64</v>
      </c>
      <c r="D137" s="290" t="s">
        <v>303</v>
      </c>
      <c r="E137" s="285">
        <f t="shared" si="53"/>
        <v>121</v>
      </c>
      <c r="F137" s="286">
        <f t="shared" ref="F137:H137" si="78">F138-F141</f>
        <v>0</v>
      </c>
      <c r="G137" s="286">
        <f t="shared" si="78"/>
        <v>0</v>
      </c>
      <c r="H137" s="286">
        <f t="shared" si="78"/>
        <v>0</v>
      </c>
      <c r="I137" s="287">
        <f>I138-I141</f>
        <v>0</v>
      </c>
      <c r="J137" s="287">
        <f t="shared" si="50"/>
        <v>0</v>
      </c>
      <c r="K137" s="287">
        <f t="shared" ref="K137" si="79">K138-K141</f>
        <v>0</v>
      </c>
      <c r="L137" s="370" t="s">
        <v>414</v>
      </c>
      <c r="M137" s="350">
        <v>0</v>
      </c>
      <c r="N137" s="351"/>
      <c r="O137" s="286" t="s">
        <v>414</v>
      </c>
      <c r="P137" s="286" t="s">
        <v>414</v>
      </c>
      <c r="Q137" s="286" t="s">
        <v>414</v>
      </c>
      <c r="R137" s="275" t="str">
        <f t="shared" si="49"/>
        <v xml:space="preserve"> -   </v>
      </c>
    </row>
    <row r="138" spans="1:18" x14ac:dyDescent="0.15">
      <c r="A138" s="303"/>
      <c r="B138" s="311"/>
      <c r="C138" s="285"/>
      <c r="D138" s="281" t="s">
        <v>134</v>
      </c>
      <c r="E138" s="285">
        <f t="shared" si="53"/>
        <v>122</v>
      </c>
      <c r="F138" s="286">
        <v>0</v>
      </c>
      <c r="G138" s="286">
        <v>0</v>
      </c>
      <c r="H138" s="286">
        <v>0</v>
      </c>
      <c r="I138" s="288">
        <v>0</v>
      </c>
      <c r="J138" s="287">
        <f t="shared" si="50"/>
        <v>0</v>
      </c>
      <c r="K138" s="287">
        <v>0</v>
      </c>
      <c r="L138" s="370" t="s">
        <v>414</v>
      </c>
      <c r="M138" s="350">
        <v>0</v>
      </c>
      <c r="N138" s="351"/>
      <c r="O138" s="289" t="s">
        <v>414</v>
      </c>
      <c r="P138" s="289" t="s">
        <v>414</v>
      </c>
      <c r="Q138" s="286" t="s">
        <v>414</v>
      </c>
      <c r="R138" s="275" t="str">
        <f t="shared" si="49"/>
        <v xml:space="preserve"> -   </v>
      </c>
    </row>
    <row r="139" spans="1:18" x14ac:dyDescent="0.15">
      <c r="A139" s="303"/>
      <c r="B139" s="311"/>
      <c r="C139" s="285"/>
      <c r="D139" s="281" t="s">
        <v>209</v>
      </c>
      <c r="E139" s="285">
        <f t="shared" si="53"/>
        <v>123</v>
      </c>
      <c r="F139" s="286">
        <v>0</v>
      </c>
      <c r="G139" s="289">
        <v>0</v>
      </c>
      <c r="H139" s="286">
        <v>0</v>
      </c>
      <c r="I139" s="288">
        <v>0</v>
      </c>
      <c r="J139" s="287">
        <f t="shared" si="50"/>
        <v>0</v>
      </c>
      <c r="K139" s="287">
        <v>0</v>
      </c>
      <c r="L139" s="370" t="s">
        <v>414</v>
      </c>
      <c r="M139" s="350">
        <v>0</v>
      </c>
      <c r="N139" s="351"/>
      <c r="O139" s="289" t="s">
        <v>414</v>
      </c>
      <c r="P139" s="289" t="s">
        <v>414</v>
      </c>
      <c r="Q139" s="286" t="s">
        <v>414</v>
      </c>
      <c r="R139" s="275" t="str">
        <f t="shared" si="49"/>
        <v xml:space="preserve"> -   </v>
      </c>
    </row>
    <row r="140" spans="1:18" x14ac:dyDescent="0.15">
      <c r="A140" s="303"/>
      <c r="B140" s="311"/>
      <c r="C140" s="285"/>
      <c r="D140" s="281" t="s">
        <v>224</v>
      </c>
      <c r="E140" s="285">
        <f t="shared" si="53"/>
        <v>124</v>
      </c>
      <c r="F140" s="286">
        <v>0</v>
      </c>
      <c r="G140" s="289">
        <v>0</v>
      </c>
      <c r="H140" s="286">
        <v>0</v>
      </c>
      <c r="I140" s="288">
        <v>0</v>
      </c>
      <c r="J140" s="287">
        <f t="shared" si="50"/>
        <v>0</v>
      </c>
      <c r="K140" s="287">
        <v>0</v>
      </c>
      <c r="L140" s="370" t="s">
        <v>414</v>
      </c>
      <c r="M140" s="350">
        <v>0</v>
      </c>
      <c r="N140" s="351"/>
      <c r="O140" s="289" t="s">
        <v>414</v>
      </c>
      <c r="P140" s="289" t="s">
        <v>414</v>
      </c>
      <c r="Q140" s="286" t="s">
        <v>414</v>
      </c>
      <c r="R140" s="275" t="str">
        <f t="shared" si="49"/>
        <v xml:space="preserve"> -   </v>
      </c>
    </row>
    <row r="141" spans="1:18" ht="18" x14ac:dyDescent="0.15">
      <c r="A141" s="303"/>
      <c r="B141" s="311"/>
      <c r="C141" s="285"/>
      <c r="D141" s="290" t="s">
        <v>235</v>
      </c>
      <c r="E141" s="285">
        <f t="shared" si="53"/>
        <v>125</v>
      </c>
      <c r="F141" s="286">
        <v>0</v>
      </c>
      <c r="G141" s="286">
        <v>0</v>
      </c>
      <c r="H141" s="286">
        <v>0</v>
      </c>
      <c r="I141" s="288">
        <v>0</v>
      </c>
      <c r="J141" s="287">
        <f t="shared" si="50"/>
        <v>0</v>
      </c>
      <c r="K141" s="287">
        <v>0</v>
      </c>
      <c r="L141" s="370" t="s">
        <v>414</v>
      </c>
      <c r="M141" s="350">
        <v>0</v>
      </c>
      <c r="N141" s="351"/>
      <c r="O141" s="289" t="s">
        <v>414</v>
      </c>
      <c r="P141" s="289"/>
      <c r="Q141" s="286"/>
      <c r="R141" s="275" t="str">
        <f t="shared" ref="R141:R191" si="80">L141</f>
        <v xml:space="preserve"> -   </v>
      </c>
    </row>
    <row r="142" spans="1:18" ht="24" customHeight="1" x14ac:dyDescent="0.15">
      <c r="A142" s="303"/>
      <c r="B142" s="311"/>
      <c r="C142" s="285"/>
      <c r="D142" s="299" t="s">
        <v>304</v>
      </c>
      <c r="E142" s="285">
        <f t="shared" si="53"/>
        <v>126</v>
      </c>
      <c r="F142" s="286">
        <f t="shared" ref="F142:H142" si="81">F143+F144+F145</f>
        <v>0</v>
      </c>
      <c r="G142" s="286">
        <f t="shared" si="81"/>
        <v>0</v>
      </c>
      <c r="H142" s="286">
        <f t="shared" si="81"/>
        <v>0</v>
      </c>
      <c r="I142" s="287">
        <f>I143+I144+I145</f>
        <v>0</v>
      </c>
      <c r="J142" s="287">
        <f t="shared" ref="J142:J191" si="82">I142</f>
        <v>0</v>
      </c>
      <c r="K142" s="287">
        <f t="shared" ref="K142" si="83">K143+K144+K145</f>
        <v>0</v>
      </c>
      <c r="L142" s="370" t="s">
        <v>414</v>
      </c>
      <c r="M142" s="350">
        <v>0</v>
      </c>
      <c r="N142" s="351"/>
      <c r="O142" s="286" t="s">
        <v>414</v>
      </c>
      <c r="P142" s="286" t="s">
        <v>414</v>
      </c>
      <c r="Q142" s="286" t="s">
        <v>414</v>
      </c>
      <c r="R142" s="275" t="str">
        <f t="shared" si="80"/>
        <v xml:space="preserve"> -   </v>
      </c>
    </row>
    <row r="143" spans="1:18" x14ac:dyDescent="0.15">
      <c r="A143" s="303"/>
      <c r="B143" s="311"/>
      <c r="C143" s="285"/>
      <c r="D143" s="281" t="s">
        <v>135</v>
      </c>
      <c r="E143" s="285">
        <f t="shared" si="53"/>
        <v>127</v>
      </c>
      <c r="F143" s="286">
        <v>0</v>
      </c>
      <c r="G143" s="289">
        <v>0</v>
      </c>
      <c r="H143" s="286">
        <v>0</v>
      </c>
      <c r="I143" s="288">
        <v>0</v>
      </c>
      <c r="J143" s="287">
        <f t="shared" si="82"/>
        <v>0</v>
      </c>
      <c r="K143" s="287">
        <v>0</v>
      </c>
      <c r="L143" s="370" t="s">
        <v>414</v>
      </c>
      <c r="M143" s="350">
        <v>0</v>
      </c>
      <c r="N143" s="351"/>
      <c r="O143" s="289" t="s">
        <v>414</v>
      </c>
      <c r="P143" s="289" t="s">
        <v>414</v>
      </c>
      <c r="Q143" s="286" t="s">
        <v>414</v>
      </c>
      <c r="R143" s="275" t="str">
        <f t="shared" si="80"/>
        <v xml:space="preserve"> -   </v>
      </c>
    </row>
    <row r="144" spans="1:18" ht="18" x14ac:dyDescent="0.15">
      <c r="A144" s="303"/>
      <c r="B144" s="311"/>
      <c r="C144" s="285"/>
      <c r="D144" s="299" t="s">
        <v>238</v>
      </c>
      <c r="E144" s="285">
        <f t="shared" ref="E144" si="84">E143+1</f>
        <v>128</v>
      </c>
      <c r="F144" s="286">
        <v>0</v>
      </c>
      <c r="G144" s="286">
        <v>0</v>
      </c>
      <c r="H144" s="286">
        <v>0</v>
      </c>
      <c r="I144" s="288">
        <v>0</v>
      </c>
      <c r="J144" s="287">
        <f t="shared" si="82"/>
        <v>0</v>
      </c>
      <c r="K144" s="287">
        <v>0</v>
      </c>
      <c r="L144" s="370" t="s">
        <v>414</v>
      </c>
      <c r="M144" s="350">
        <v>0</v>
      </c>
      <c r="N144" s="351"/>
      <c r="O144" s="289" t="s">
        <v>414</v>
      </c>
      <c r="P144" s="289"/>
      <c r="Q144" s="286"/>
      <c r="R144" s="275" t="str">
        <f t="shared" si="80"/>
        <v xml:space="preserve"> -   </v>
      </c>
    </row>
    <row r="145" spans="1:18" x14ac:dyDescent="0.15">
      <c r="A145" s="303"/>
      <c r="B145" s="311"/>
      <c r="C145" s="285"/>
      <c r="D145" s="281" t="s">
        <v>136</v>
      </c>
      <c r="E145" s="285">
        <f t="shared" si="53"/>
        <v>129</v>
      </c>
      <c r="F145" s="286">
        <v>0</v>
      </c>
      <c r="G145" s="286">
        <v>0</v>
      </c>
      <c r="H145" s="286">
        <v>0</v>
      </c>
      <c r="I145" s="288">
        <v>0</v>
      </c>
      <c r="J145" s="287">
        <f t="shared" si="82"/>
        <v>0</v>
      </c>
      <c r="K145" s="287">
        <v>0</v>
      </c>
      <c r="L145" s="370" t="s">
        <v>414</v>
      </c>
      <c r="M145" s="350">
        <v>0</v>
      </c>
      <c r="N145" s="351"/>
      <c r="O145" s="289" t="s">
        <v>414</v>
      </c>
      <c r="P145" s="289" t="s">
        <v>414</v>
      </c>
      <c r="Q145" s="286" t="s">
        <v>414</v>
      </c>
      <c r="R145" s="275" t="str">
        <f t="shared" si="80"/>
        <v xml:space="preserve"> -   </v>
      </c>
    </row>
    <row r="146" spans="1:18" x14ac:dyDescent="0.15">
      <c r="A146" s="303"/>
      <c r="B146" s="309">
        <v>2</v>
      </c>
      <c r="C146" s="285"/>
      <c r="D146" s="281" t="s">
        <v>305</v>
      </c>
      <c r="E146" s="285">
        <f t="shared" ref="E146:E188" si="85">E145+1</f>
        <v>130</v>
      </c>
      <c r="F146" s="286">
        <f t="shared" ref="F146:H146" si="86">F147+F150+F153</f>
        <v>401</v>
      </c>
      <c r="G146" s="286">
        <f t="shared" si="86"/>
        <v>401</v>
      </c>
      <c r="H146" s="286">
        <f t="shared" si="86"/>
        <v>229</v>
      </c>
      <c r="I146" s="287">
        <f>I147+I150+I153</f>
        <v>251</v>
      </c>
      <c r="J146" s="287">
        <f t="shared" si="82"/>
        <v>251</v>
      </c>
      <c r="K146" s="287">
        <f t="shared" ref="K146" si="87">K147+K150+K153</f>
        <v>181</v>
      </c>
      <c r="L146" s="370">
        <v>251</v>
      </c>
      <c r="M146" s="350">
        <f t="shared" ref="M146:M188" si="88">(L146/H146)*100</f>
        <v>109.60698689956332</v>
      </c>
      <c r="N146" s="351">
        <f t="shared" ref="N146:N188" si="89">(L146/J146)*100</f>
        <v>100</v>
      </c>
      <c r="O146" s="286">
        <v>28</v>
      </c>
      <c r="P146" s="286">
        <v>171</v>
      </c>
      <c r="Q146" s="286">
        <v>201</v>
      </c>
      <c r="R146" s="275">
        <f t="shared" si="80"/>
        <v>251</v>
      </c>
    </row>
    <row r="147" spans="1:18" x14ac:dyDescent="0.15">
      <c r="A147" s="303"/>
      <c r="B147" s="311"/>
      <c r="C147" s="285" t="s">
        <v>37</v>
      </c>
      <c r="D147" s="281" t="s">
        <v>249</v>
      </c>
      <c r="E147" s="285">
        <f t="shared" si="85"/>
        <v>131</v>
      </c>
      <c r="F147" s="286">
        <f>F148+F149</f>
        <v>400</v>
      </c>
      <c r="G147" s="286">
        <f t="shared" ref="G147:H147" si="90">G148+G149</f>
        <v>400</v>
      </c>
      <c r="H147" s="286">
        <f t="shared" si="90"/>
        <v>228</v>
      </c>
      <c r="I147" s="287">
        <f>I148+I149</f>
        <v>250</v>
      </c>
      <c r="J147" s="287">
        <f t="shared" si="82"/>
        <v>250</v>
      </c>
      <c r="K147" s="287">
        <f>K148+K149</f>
        <v>181</v>
      </c>
      <c r="L147" s="370">
        <v>250</v>
      </c>
      <c r="M147" s="350">
        <f t="shared" si="88"/>
        <v>109.64912280701755</v>
      </c>
      <c r="N147" s="351">
        <f t="shared" si="89"/>
        <v>100</v>
      </c>
      <c r="O147" s="286">
        <v>28</v>
      </c>
      <c r="P147" s="286">
        <v>170</v>
      </c>
      <c r="Q147" s="286">
        <v>200</v>
      </c>
      <c r="R147" s="275">
        <f t="shared" si="80"/>
        <v>250</v>
      </c>
    </row>
    <row r="148" spans="1:18" x14ac:dyDescent="0.15">
      <c r="A148" s="303"/>
      <c r="B148" s="311"/>
      <c r="C148" s="285"/>
      <c r="D148" s="281" t="s">
        <v>137</v>
      </c>
      <c r="E148" s="285">
        <f t="shared" si="85"/>
        <v>132</v>
      </c>
      <c r="F148" s="286">
        <v>0</v>
      </c>
      <c r="G148" s="286">
        <v>0</v>
      </c>
      <c r="H148" s="286">
        <v>0</v>
      </c>
      <c r="I148" s="288">
        <v>0</v>
      </c>
      <c r="J148" s="287">
        <f t="shared" si="82"/>
        <v>0</v>
      </c>
      <c r="K148" s="287">
        <v>0</v>
      </c>
      <c r="L148" s="370" t="s">
        <v>414</v>
      </c>
      <c r="M148" s="350">
        <v>0</v>
      </c>
      <c r="N148" s="351">
        <v>0</v>
      </c>
      <c r="O148" s="289" t="s">
        <v>414</v>
      </c>
      <c r="P148" s="289" t="s">
        <v>414</v>
      </c>
      <c r="Q148" s="286" t="s">
        <v>414</v>
      </c>
      <c r="R148" s="275" t="str">
        <f t="shared" si="80"/>
        <v xml:space="preserve"> -   </v>
      </c>
    </row>
    <row r="149" spans="1:18" x14ac:dyDescent="0.15">
      <c r="A149" s="303"/>
      <c r="B149" s="311"/>
      <c r="C149" s="285"/>
      <c r="D149" s="281" t="s">
        <v>156</v>
      </c>
      <c r="E149" s="285">
        <f t="shared" si="85"/>
        <v>133</v>
      </c>
      <c r="F149" s="286">
        <v>400</v>
      </c>
      <c r="G149" s="286">
        <f>F149</f>
        <v>400</v>
      </c>
      <c r="H149" s="286">
        <v>228</v>
      </c>
      <c r="I149" s="288">
        <v>250</v>
      </c>
      <c r="J149" s="287">
        <f t="shared" si="82"/>
        <v>250</v>
      </c>
      <c r="K149" s="287">
        <v>181</v>
      </c>
      <c r="L149" s="370">
        <v>250</v>
      </c>
      <c r="M149" s="350">
        <f t="shared" si="88"/>
        <v>109.64912280701755</v>
      </c>
      <c r="N149" s="351">
        <f t="shared" si="89"/>
        <v>100</v>
      </c>
      <c r="O149" s="289">
        <v>28</v>
      </c>
      <c r="P149" s="289">
        <v>170</v>
      </c>
      <c r="Q149" s="286">
        <v>200</v>
      </c>
      <c r="R149" s="275">
        <f t="shared" si="80"/>
        <v>250</v>
      </c>
    </row>
    <row r="150" spans="1:18" ht="17.25" customHeight="1" x14ac:dyDescent="0.15">
      <c r="A150" s="303"/>
      <c r="B150" s="311"/>
      <c r="C150" s="285" t="s">
        <v>38</v>
      </c>
      <c r="D150" s="290" t="s">
        <v>250</v>
      </c>
      <c r="E150" s="285">
        <f t="shared" si="85"/>
        <v>134</v>
      </c>
      <c r="F150" s="286">
        <f>F151+F152</f>
        <v>1</v>
      </c>
      <c r="G150" s="286">
        <f t="shared" ref="G150:H150" si="91">G151+G152</f>
        <v>1</v>
      </c>
      <c r="H150" s="286">
        <f t="shared" si="91"/>
        <v>1</v>
      </c>
      <c r="I150" s="287">
        <f>I151+I152</f>
        <v>1</v>
      </c>
      <c r="J150" s="287">
        <f t="shared" si="82"/>
        <v>1</v>
      </c>
      <c r="K150" s="287">
        <f t="shared" ref="K150" si="92">K151+K152</f>
        <v>0</v>
      </c>
      <c r="L150" s="370">
        <v>1</v>
      </c>
      <c r="M150" s="350">
        <f t="shared" si="88"/>
        <v>100</v>
      </c>
      <c r="N150" s="351">
        <f t="shared" si="89"/>
        <v>100</v>
      </c>
      <c r="O150" s="286" t="s">
        <v>414</v>
      </c>
      <c r="P150" s="286">
        <v>1</v>
      </c>
      <c r="Q150" s="286">
        <v>1</v>
      </c>
      <c r="R150" s="275">
        <f t="shared" si="80"/>
        <v>1</v>
      </c>
    </row>
    <row r="151" spans="1:18" x14ac:dyDescent="0.15">
      <c r="A151" s="303"/>
      <c r="B151" s="311"/>
      <c r="C151" s="285"/>
      <c r="D151" s="281" t="s">
        <v>138</v>
      </c>
      <c r="E151" s="285">
        <f t="shared" si="85"/>
        <v>135</v>
      </c>
      <c r="F151" s="286">
        <v>0</v>
      </c>
      <c r="G151" s="286">
        <v>0</v>
      </c>
      <c r="H151" s="286">
        <v>0</v>
      </c>
      <c r="I151" s="288">
        <v>0</v>
      </c>
      <c r="J151" s="287">
        <f t="shared" si="82"/>
        <v>0</v>
      </c>
      <c r="K151" s="287">
        <v>0</v>
      </c>
      <c r="L151" s="370" t="s">
        <v>414</v>
      </c>
      <c r="M151" s="350">
        <v>0</v>
      </c>
      <c r="N151" s="351"/>
      <c r="O151" s="289" t="s">
        <v>414</v>
      </c>
      <c r="P151" s="289" t="s">
        <v>414</v>
      </c>
      <c r="Q151" s="286" t="s">
        <v>414</v>
      </c>
      <c r="R151" s="275" t="str">
        <f t="shared" si="80"/>
        <v xml:space="preserve"> -   </v>
      </c>
    </row>
    <row r="152" spans="1:18" x14ac:dyDescent="0.15">
      <c r="A152" s="303"/>
      <c r="B152" s="311"/>
      <c r="C152" s="285"/>
      <c r="D152" s="281" t="s">
        <v>214</v>
      </c>
      <c r="E152" s="285">
        <f t="shared" si="85"/>
        <v>136</v>
      </c>
      <c r="F152" s="286">
        <v>1</v>
      </c>
      <c r="G152" s="286">
        <v>1</v>
      </c>
      <c r="H152" s="286">
        <v>1</v>
      </c>
      <c r="I152" s="288">
        <v>1</v>
      </c>
      <c r="J152" s="287">
        <f t="shared" si="82"/>
        <v>1</v>
      </c>
      <c r="K152" s="287">
        <v>0</v>
      </c>
      <c r="L152" s="370">
        <v>1</v>
      </c>
      <c r="M152" s="350">
        <f t="shared" si="88"/>
        <v>100</v>
      </c>
      <c r="N152" s="351">
        <f t="shared" si="89"/>
        <v>100</v>
      </c>
      <c r="O152" s="289" t="s">
        <v>414</v>
      </c>
      <c r="P152" s="289">
        <v>1</v>
      </c>
      <c r="Q152" s="286">
        <v>1</v>
      </c>
      <c r="R152" s="275">
        <f t="shared" si="80"/>
        <v>1</v>
      </c>
    </row>
    <row r="153" spans="1:18" x14ac:dyDescent="0.15">
      <c r="A153" s="303"/>
      <c r="B153" s="311"/>
      <c r="C153" s="285" t="s">
        <v>39</v>
      </c>
      <c r="D153" s="281" t="s">
        <v>105</v>
      </c>
      <c r="E153" s="285">
        <f t="shared" si="85"/>
        <v>137</v>
      </c>
      <c r="F153" s="286">
        <v>0</v>
      </c>
      <c r="G153" s="286">
        <v>0</v>
      </c>
      <c r="H153" s="286">
        <v>0</v>
      </c>
      <c r="I153" s="288">
        <v>0</v>
      </c>
      <c r="J153" s="287">
        <f t="shared" si="82"/>
        <v>0</v>
      </c>
      <c r="K153" s="287">
        <v>0</v>
      </c>
      <c r="L153" s="370" t="s">
        <v>414</v>
      </c>
      <c r="M153" s="350">
        <v>0</v>
      </c>
      <c r="N153" s="351"/>
      <c r="O153" s="289" t="s">
        <v>414</v>
      </c>
      <c r="P153" s="289" t="s">
        <v>414</v>
      </c>
      <c r="Q153" s="286" t="s">
        <v>414</v>
      </c>
      <c r="R153" s="275" t="str">
        <f t="shared" si="80"/>
        <v xml:space="preserve"> -   </v>
      </c>
    </row>
    <row r="154" spans="1:18" x14ac:dyDescent="0.15">
      <c r="A154" s="278" t="s">
        <v>106</v>
      </c>
      <c r="B154" s="281"/>
      <c r="C154" s="285"/>
      <c r="D154" s="281" t="s">
        <v>306</v>
      </c>
      <c r="E154" s="285">
        <v>138</v>
      </c>
      <c r="F154" s="289">
        <f t="shared" ref="F154:H154" si="93">F12-F44</f>
        <v>100</v>
      </c>
      <c r="G154" s="289">
        <f t="shared" si="93"/>
        <v>100</v>
      </c>
      <c r="H154" s="289">
        <f t="shared" si="93"/>
        <v>164</v>
      </c>
      <c r="I154" s="289">
        <f>I12-I44</f>
        <v>100</v>
      </c>
      <c r="J154" s="287">
        <f t="shared" si="82"/>
        <v>100</v>
      </c>
      <c r="K154" s="288">
        <f>K12-K44</f>
        <v>-8430</v>
      </c>
      <c r="L154" s="370">
        <v>200</v>
      </c>
      <c r="M154" s="350">
        <f t="shared" si="88"/>
        <v>121.95121951219512</v>
      </c>
      <c r="N154" s="351">
        <f t="shared" si="89"/>
        <v>200</v>
      </c>
      <c r="O154" s="289">
        <v>6606</v>
      </c>
      <c r="P154" s="289">
        <v>4320</v>
      </c>
      <c r="Q154" s="286">
        <v>-29942</v>
      </c>
      <c r="R154" s="275">
        <f t="shared" si="80"/>
        <v>200</v>
      </c>
    </row>
    <row r="155" spans="1:18" x14ac:dyDescent="0.15">
      <c r="A155" s="285"/>
      <c r="B155" s="281"/>
      <c r="C155" s="285"/>
      <c r="D155" s="281" t="s">
        <v>190</v>
      </c>
      <c r="E155" s="285">
        <f t="shared" si="85"/>
        <v>139</v>
      </c>
      <c r="F155" s="286">
        <v>0</v>
      </c>
      <c r="G155" s="286">
        <v>0</v>
      </c>
      <c r="H155" s="286">
        <v>800</v>
      </c>
      <c r="I155" s="289"/>
      <c r="J155" s="287">
        <f t="shared" si="82"/>
        <v>0</v>
      </c>
      <c r="K155" s="287"/>
      <c r="L155" s="370">
        <v>0</v>
      </c>
      <c r="M155" s="350">
        <f t="shared" si="88"/>
        <v>0</v>
      </c>
      <c r="N155" s="351"/>
      <c r="O155" s="289" t="s">
        <v>414</v>
      </c>
      <c r="P155" s="289" t="s">
        <v>414</v>
      </c>
      <c r="Q155" s="286" t="s">
        <v>414</v>
      </c>
      <c r="R155" s="275">
        <f t="shared" si="80"/>
        <v>0</v>
      </c>
    </row>
    <row r="156" spans="1:18" x14ac:dyDescent="0.15">
      <c r="A156" s="285"/>
      <c r="B156" s="281"/>
      <c r="C156" s="285"/>
      <c r="D156" s="281" t="s">
        <v>139</v>
      </c>
      <c r="E156" s="285">
        <f t="shared" si="85"/>
        <v>140</v>
      </c>
      <c r="F156" s="286">
        <v>0</v>
      </c>
      <c r="G156" s="286">
        <v>0</v>
      </c>
      <c r="H156" s="286">
        <v>0</v>
      </c>
      <c r="I156" s="289">
        <v>0</v>
      </c>
      <c r="J156" s="287">
        <f t="shared" si="82"/>
        <v>0</v>
      </c>
      <c r="K156" s="287">
        <v>0</v>
      </c>
      <c r="L156" s="376" t="s">
        <v>414</v>
      </c>
      <c r="M156" s="350">
        <v>0</v>
      </c>
      <c r="N156" s="351"/>
      <c r="O156" s="289" t="s">
        <v>414</v>
      </c>
      <c r="P156" s="289" t="s">
        <v>414</v>
      </c>
      <c r="Q156" s="286" t="s">
        <v>414</v>
      </c>
      <c r="R156" s="275" t="str">
        <f t="shared" si="80"/>
        <v xml:space="preserve"> -   </v>
      </c>
    </row>
    <row r="157" spans="1:18" x14ac:dyDescent="0.15">
      <c r="A157" s="281" t="s">
        <v>107</v>
      </c>
      <c r="B157" s="281"/>
      <c r="C157" s="285"/>
      <c r="D157" s="281" t="s">
        <v>307</v>
      </c>
      <c r="E157" s="285">
        <f t="shared" si="85"/>
        <v>141</v>
      </c>
      <c r="F157" s="289">
        <v>16</v>
      </c>
      <c r="G157" s="289">
        <v>16</v>
      </c>
      <c r="H157" s="289">
        <v>0</v>
      </c>
      <c r="I157" s="289">
        <v>16</v>
      </c>
      <c r="J157" s="287">
        <f t="shared" si="82"/>
        <v>16</v>
      </c>
      <c r="K157" s="288">
        <v>0</v>
      </c>
      <c r="L157" s="370">
        <v>32</v>
      </c>
      <c r="M157" s="350">
        <v>0</v>
      </c>
      <c r="N157" s="351">
        <f t="shared" si="89"/>
        <v>200</v>
      </c>
      <c r="O157" s="289">
        <v>1057</v>
      </c>
      <c r="P157" s="289">
        <v>432</v>
      </c>
      <c r="Q157" s="286" t="s">
        <v>414</v>
      </c>
      <c r="R157" s="275">
        <f t="shared" si="80"/>
        <v>32</v>
      </c>
    </row>
    <row r="158" spans="1:18" x14ac:dyDescent="0.15">
      <c r="A158" s="313" t="s">
        <v>108</v>
      </c>
      <c r="B158" s="311"/>
      <c r="C158" s="285"/>
      <c r="D158" s="281" t="s">
        <v>109</v>
      </c>
      <c r="E158" s="285"/>
      <c r="F158" s="286"/>
      <c r="G158" s="286"/>
      <c r="H158" s="286"/>
      <c r="I158" s="288"/>
      <c r="J158" s="287">
        <f t="shared" si="82"/>
        <v>0</v>
      </c>
      <c r="K158" s="287"/>
      <c r="L158" s="370"/>
      <c r="M158" s="350">
        <v>0</v>
      </c>
      <c r="N158" s="351"/>
      <c r="O158" s="289"/>
      <c r="P158" s="289"/>
      <c r="Q158" s="286"/>
      <c r="R158" s="275">
        <f t="shared" si="80"/>
        <v>0</v>
      </c>
    </row>
    <row r="159" spans="1:18" x14ac:dyDescent="0.15">
      <c r="A159" s="443"/>
      <c r="B159" s="285">
        <v>1</v>
      </c>
      <c r="D159" s="281" t="s">
        <v>258</v>
      </c>
      <c r="E159" s="285">
        <f>E157+1</f>
        <v>142</v>
      </c>
      <c r="F159" s="289">
        <f>F13</f>
        <v>62399</v>
      </c>
      <c r="G159" s="289">
        <f>G13</f>
        <v>62399</v>
      </c>
      <c r="H159" s="289">
        <f>H13</f>
        <v>83799</v>
      </c>
      <c r="I159" s="288">
        <f>I13</f>
        <v>104100</v>
      </c>
      <c r="J159" s="287">
        <f t="shared" si="82"/>
        <v>104100</v>
      </c>
      <c r="K159" s="288">
        <f>K13</f>
        <v>58772</v>
      </c>
      <c r="L159" s="370">
        <v>133000</v>
      </c>
      <c r="M159" s="350">
        <f t="shared" si="88"/>
        <v>158.71311113497774</v>
      </c>
      <c r="N159" s="351">
        <f t="shared" si="89"/>
        <v>127.76176753121997</v>
      </c>
      <c r="O159" s="289">
        <v>44852</v>
      </c>
      <c r="P159" s="289">
        <v>59388</v>
      </c>
      <c r="Q159" s="286">
        <v>74979</v>
      </c>
      <c r="R159" s="275">
        <f t="shared" si="80"/>
        <v>133000</v>
      </c>
    </row>
    <row r="160" spans="1:18" ht="15" customHeight="1" x14ac:dyDescent="0.15">
      <c r="A160" s="443"/>
      <c r="C160" s="285" t="s">
        <v>37</v>
      </c>
      <c r="D160" s="281" t="s">
        <v>259</v>
      </c>
      <c r="E160" s="285">
        <f>E159+1</f>
        <v>143</v>
      </c>
      <c r="F160" s="289">
        <v>0</v>
      </c>
      <c r="G160" s="289">
        <v>0</v>
      </c>
      <c r="H160" s="289">
        <v>0</v>
      </c>
      <c r="I160" s="288">
        <v>0</v>
      </c>
      <c r="J160" s="287">
        <f t="shared" si="82"/>
        <v>0</v>
      </c>
      <c r="K160" s="288">
        <v>0</v>
      </c>
      <c r="L160" s="370" t="s">
        <v>414</v>
      </c>
      <c r="M160" s="350">
        <v>0</v>
      </c>
      <c r="N160" s="351"/>
      <c r="O160" s="289" t="s">
        <v>414</v>
      </c>
      <c r="P160" s="289" t="s">
        <v>414</v>
      </c>
      <c r="Q160" s="286" t="s">
        <v>414</v>
      </c>
      <c r="R160" s="275" t="str">
        <f t="shared" si="80"/>
        <v xml:space="preserve"> -   </v>
      </c>
    </row>
    <row r="161" spans="1:18" ht="24.75" customHeight="1" x14ac:dyDescent="0.15">
      <c r="A161" s="443"/>
      <c r="C161" s="285" t="s">
        <v>38</v>
      </c>
      <c r="D161" s="314" t="s">
        <v>260</v>
      </c>
      <c r="E161" s="285">
        <f t="shared" ref="E161:E164" si="94">E160+1</f>
        <v>144</v>
      </c>
      <c r="F161" s="289">
        <v>0</v>
      </c>
      <c r="G161" s="289">
        <v>0</v>
      </c>
      <c r="H161" s="289">
        <v>0</v>
      </c>
      <c r="I161" s="288">
        <v>0</v>
      </c>
      <c r="J161" s="287">
        <f t="shared" si="82"/>
        <v>0</v>
      </c>
      <c r="K161" s="288">
        <v>0</v>
      </c>
      <c r="L161" s="370" t="s">
        <v>414</v>
      </c>
      <c r="M161" s="350">
        <v>0</v>
      </c>
      <c r="N161" s="351"/>
      <c r="O161" s="289" t="s">
        <v>414</v>
      </c>
      <c r="P161" s="289" t="s">
        <v>414</v>
      </c>
      <c r="Q161" s="286" t="s">
        <v>414</v>
      </c>
      <c r="R161" s="275" t="str">
        <f t="shared" si="80"/>
        <v xml:space="preserve"> -   </v>
      </c>
    </row>
    <row r="162" spans="1:18" ht="24.75" customHeight="1" x14ac:dyDescent="0.15">
      <c r="A162" s="443"/>
      <c r="B162" s="315">
        <v>2</v>
      </c>
      <c r="C162" s="285"/>
      <c r="D162" s="314" t="s">
        <v>308</v>
      </c>
      <c r="E162" s="285">
        <f t="shared" si="94"/>
        <v>145</v>
      </c>
      <c r="F162" s="289">
        <f t="shared" ref="F162:L162" si="95">F45</f>
        <v>61899</v>
      </c>
      <c r="G162" s="289">
        <f t="shared" si="95"/>
        <v>61899</v>
      </c>
      <c r="H162" s="289">
        <f t="shared" si="95"/>
        <v>84206</v>
      </c>
      <c r="I162" s="289">
        <f t="shared" si="95"/>
        <v>103749</v>
      </c>
      <c r="J162" s="288">
        <f t="shared" si="95"/>
        <v>103749</v>
      </c>
      <c r="K162" s="288">
        <f t="shared" si="95"/>
        <v>67021</v>
      </c>
      <c r="L162" s="288">
        <f t="shared" si="95"/>
        <v>132549</v>
      </c>
      <c r="M162" s="350">
        <f t="shared" si="88"/>
        <v>157.41039830890909</v>
      </c>
      <c r="N162" s="351">
        <f t="shared" si="89"/>
        <v>127.75930370413209</v>
      </c>
      <c r="O162" s="289">
        <v>38218</v>
      </c>
      <c r="P162" s="289">
        <v>54897</v>
      </c>
      <c r="Q162" s="286">
        <v>104720</v>
      </c>
      <c r="R162" s="275">
        <f t="shared" si="80"/>
        <v>132549</v>
      </c>
    </row>
    <row r="163" spans="1:18" ht="24.75" customHeight="1" x14ac:dyDescent="0.15">
      <c r="A163" s="443"/>
      <c r="C163" s="285" t="s">
        <v>37</v>
      </c>
      <c r="D163" s="314" t="s">
        <v>309</v>
      </c>
      <c r="E163" s="285">
        <f t="shared" si="94"/>
        <v>146</v>
      </c>
      <c r="F163" s="289">
        <v>0</v>
      </c>
      <c r="G163" s="289">
        <v>0</v>
      </c>
      <c r="H163" s="289">
        <v>0</v>
      </c>
      <c r="I163" s="288">
        <v>0</v>
      </c>
      <c r="J163" s="287">
        <f t="shared" si="82"/>
        <v>0</v>
      </c>
      <c r="K163" s="288">
        <v>0</v>
      </c>
      <c r="L163" s="370" t="s">
        <v>414</v>
      </c>
      <c r="M163" s="350">
        <v>0</v>
      </c>
      <c r="N163" s="351"/>
      <c r="O163" s="289" t="s">
        <v>414</v>
      </c>
      <c r="P163" s="289" t="s">
        <v>414</v>
      </c>
      <c r="Q163" s="286" t="s">
        <v>414</v>
      </c>
      <c r="R163" s="275" t="str">
        <f t="shared" si="80"/>
        <v xml:space="preserve"> -   </v>
      </c>
    </row>
    <row r="164" spans="1:18" x14ac:dyDescent="0.15">
      <c r="A164" s="443"/>
      <c r="B164" s="311">
        <v>3</v>
      </c>
      <c r="C164" s="285"/>
      <c r="D164" s="281" t="s">
        <v>310</v>
      </c>
      <c r="E164" s="285">
        <f t="shared" si="94"/>
        <v>147</v>
      </c>
      <c r="F164" s="289">
        <f t="shared" ref="F164:L164" si="96">F102</f>
        <v>7877</v>
      </c>
      <c r="G164" s="289">
        <f t="shared" si="96"/>
        <v>7877</v>
      </c>
      <c r="H164" s="289">
        <f t="shared" si="96"/>
        <v>7876</v>
      </c>
      <c r="I164" s="289">
        <f t="shared" si="96"/>
        <v>8389</v>
      </c>
      <c r="J164" s="288">
        <f t="shared" si="96"/>
        <v>8389</v>
      </c>
      <c r="K164" s="288">
        <f t="shared" si="96"/>
        <v>4257</v>
      </c>
      <c r="L164" s="288">
        <f t="shared" si="96"/>
        <v>9913</v>
      </c>
      <c r="M164" s="350">
        <f t="shared" si="88"/>
        <v>125.86338242762824</v>
      </c>
      <c r="N164" s="351">
        <f t="shared" si="89"/>
        <v>118.16664679938013</v>
      </c>
      <c r="O164" s="289">
        <v>2152</v>
      </c>
      <c r="P164" s="289">
        <v>4190</v>
      </c>
      <c r="Q164" s="286">
        <v>6530</v>
      </c>
      <c r="R164" s="275">
        <f t="shared" si="80"/>
        <v>9913</v>
      </c>
    </row>
    <row r="165" spans="1:18" ht="51" customHeight="1" x14ac:dyDescent="0.15">
      <c r="A165" s="443"/>
      <c r="B165" s="311"/>
      <c r="C165" s="285" t="s">
        <v>37</v>
      </c>
      <c r="D165" s="290" t="s">
        <v>263</v>
      </c>
      <c r="E165" s="285" t="s">
        <v>311</v>
      </c>
      <c r="F165" s="289">
        <v>0</v>
      </c>
      <c r="G165" s="289">
        <v>0</v>
      </c>
      <c r="H165" s="289">
        <v>0</v>
      </c>
      <c r="I165" s="288">
        <v>0</v>
      </c>
      <c r="J165" s="287">
        <f t="shared" si="82"/>
        <v>0</v>
      </c>
      <c r="K165" s="288">
        <v>0</v>
      </c>
      <c r="L165" s="370" t="s">
        <v>414</v>
      </c>
      <c r="M165" s="350">
        <v>0</v>
      </c>
      <c r="N165" s="351"/>
      <c r="O165" s="289" t="s">
        <v>414</v>
      </c>
      <c r="P165" s="289" t="s">
        <v>414</v>
      </c>
      <c r="Q165" s="286" t="s">
        <v>414</v>
      </c>
      <c r="R165" s="275" t="str">
        <f t="shared" si="80"/>
        <v xml:space="preserve"> -   </v>
      </c>
    </row>
    <row r="166" spans="1:18" ht="51" customHeight="1" x14ac:dyDescent="0.15">
      <c r="A166" s="443"/>
      <c r="B166" s="311"/>
      <c r="C166" s="285" t="s">
        <v>38</v>
      </c>
      <c r="D166" s="290" t="s">
        <v>343</v>
      </c>
      <c r="E166" s="285" t="s">
        <v>312</v>
      </c>
      <c r="F166" s="289">
        <v>130</v>
      </c>
      <c r="G166" s="289">
        <f>F166</f>
        <v>130</v>
      </c>
      <c r="H166" s="289">
        <v>0</v>
      </c>
      <c r="I166" s="288"/>
      <c r="J166" s="287">
        <f t="shared" si="82"/>
        <v>0</v>
      </c>
      <c r="K166" s="288">
        <v>0</v>
      </c>
      <c r="L166" s="370"/>
      <c r="M166" s="350">
        <v>0</v>
      </c>
      <c r="N166" s="351"/>
      <c r="O166" s="289" t="s">
        <v>414</v>
      </c>
      <c r="P166" s="289" t="s">
        <v>414</v>
      </c>
      <c r="Q166" s="286" t="s">
        <v>414</v>
      </c>
      <c r="R166" s="275">
        <f t="shared" si="80"/>
        <v>0</v>
      </c>
    </row>
    <row r="167" spans="1:18" ht="38.25" customHeight="1" x14ac:dyDescent="0.15">
      <c r="A167" s="443"/>
      <c r="B167" s="311"/>
      <c r="C167" s="285" t="s">
        <v>39</v>
      </c>
      <c r="D167" s="290" t="s">
        <v>264</v>
      </c>
      <c r="E167" s="285" t="s">
        <v>313</v>
      </c>
      <c r="F167" s="289">
        <v>0</v>
      </c>
      <c r="G167" s="289">
        <v>0</v>
      </c>
      <c r="H167" s="289">
        <v>0</v>
      </c>
      <c r="I167" s="288">
        <v>0</v>
      </c>
      <c r="J167" s="287">
        <f t="shared" si="82"/>
        <v>0</v>
      </c>
      <c r="K167" s="288">
        <v>0</v>
      </c>
      <c r="L167" s="370" t="s">
        <v>414</v>
      </c>
      <c r="M167" s="350">
        <v>0</v>
      </c>
      <c r="N167" s="351"/>
      <c r="O167" s="289" t="s">
        <v>414</v>
      </c>
      <c r="P167" s="289" t="s">
        <v>414</v>
      </c>
      <c r="Q167" s="286" t="s">
        <v>414</v>
      </c>
      <c r="R167" s="275" t="str">
        <f t="shared" si="80"/>
        <v xml:space="preserve"> -   </v>
      </c>
    </row>
    <row r="168" spans="1:18" x14ac:dyDescent="0.15">
      <c r="A168" s="443"/>
      <c r="B168" s="309">
        <v>4</v>
      </c>
      <c r="C168" s="285"/>
      <c r="D168" s="281" t="s">
        <v>110</v>
      </c>
      <c r="E168" s="285">
        <v>148</v>
      </c>
      <c r="F168" s="286">
        <v>91</v>
      </c>
      <c r="G168" s="286">
        <f>F168</f>
        <v>91</v>
      </c>
      <c r="H168" s="286">
        <v>81</v>
      </c>
      <c r="I168" s="287">
        <v>83</v>
      </c>
      <c r="J168" s="287">
        <f t="shared" si="82"/>
        <v>83</v>
      </c>
      <c r="K168" s="287">
        <v>81</v>
      </c>
      <c r="L168" s="370">
        <v>100</v>
      </c>
      <c r="M168" s="350">
        <f t="shared" si="88"/>
        <v>123.45679012345678</v>
      </c>
      <c r="N168" s="351">
        <f t="shared" si="89"/>
        <v>120.48192771084338</v>
      </c>
      <c r="O168" s="286">
        <v>83</v>
      </c>
      <c r="P168" s="286">
        <v>83</v>
      </c>
      <c r="Q168" s="286">
        <v>85</v>
      </c>
      <c r="R168" s="275">
        <f t="shared" si="80"/>
        <v>100</v>
      </c>
    </row>
    <row r="169" spans="1:18" x14ac:dyDescent="0.15">
      <c r="A169" s="443"/>
      <c r="B169" s="309">
        <v>5</v>
      </c>
      <c r="C169" s="285"/>
      <c r="D169" s="281" t="s">
        <v>111</v>
      </c>
      <c r="E169" s="285">
        <f t="shared" si="85"/>
        <v>149</v>
      </c>
      <c r="F169" s="286">
        <v>91</v>
      </c>
      <c r="G169" s="286">
        <f>F169</f>
        <v>91</v>
      </c>
      <c r="H169" s="286">
        <v>81</v>
      </c>
      <c r="I169" s="287">
        <v>83</v>
      </c>
      <c r="J169" s="287">
        <f t="shared" si="82"/>
        <v>83</v>
      </c>
      <c r="K169" s="287">
        <v>80</v>
      </c>
      <c r="L169" s="370">
        <v>100</v>
      </c>
      <c r="M169" s="350">
        <f t="shared" si="88"/>
        <v>123.45679012345678</v>
      </c>
      <c r="N169" s="351">
        <f t="shared" si="89"/>
        <v>120.48192771084338</v>
      </c>
      <c r="O169" s="286">
        <v>83</v>
      </c>
      <c r="P169" s="286">
        <v>83</v>
      </c>
      <c r="Q169" s="286">
        <v>85</v>
      </c>
      <c r="R169" s="275">
        <f t="shared" si="80"/>
        <v>100</v>
      </c>
    </row>
    <row r="170" spans="1:18" ht="35.25" customHeight="1" x14ac:dyDescent="0.15">
      <c r="A170" s="443"/>
      <c r="B170" s="309">
        <v>6</v>
      </c>
      <c r="C170" s="281" t="s">
        <v>37</v>
      </c>
      <c r="D170" s="290" t="s">
        <v>344</v>
      </c>
      <c r="E170" s="285">
        <f t="shared" si="85"/>
        <v>150</v>
      </c>
      <c r="F170" s="289">
        <v>7094</v>
      </c>
      <c r="G170" s="289">
        <v>7094</v>
      </c>
      <c r="H170" s="289">
        <f t="shared" ref="H170" si="97">H164/H169/12*1000</f>
        <v>8102.8806584362146</v>
      </c>
      <c r="I170" s="288">
        <f>(I164-I166)/I169/12*1000</f>
        <v>8422.6907630522091</v>
      </c>
      <c r="J170" s="288">
        <f t="shared" ref="J170:L170" si="98">(J164-J166)/J169/12*1000</f>
        <v>8422.6907630522091</v>
      </c>
      <c r="K170" s="288">
        <f>(K164-K166)/K169/6*1000</f>
        <v>8868.75</v>
      </c>
      <c r="L170" s="288">
        <f t="shared" si="98"/>
        <v>8260.8333333333321</v>
      </c>
      <c r="M170" s="350">
        <f t="shared" si="88"/>
        <v>101.94933976637886</v>
      </c>
      <c r="N170" s="351">
        <f t="shared" si="89"/>
        <v>98.078316843485496</v>
      </c>
      <c r="O170" s="316" t="s">
        <v>415</v>
      </c>
      <c r="P170" s="316" t="s">
        <v>415</v>
      </c>
      <c r="Q170" s="286" t="s">
        <v>415</v>
      </c>
      <c r="R170" s="275">
        <f t="shared" si="80"/>
        <v>8260.8333333333321</v>
      </c>
    </row>
    <row r="171" spans="1:18" ht="27" x14ac:dyDescent="0.15">
      <c r="A171" s="443"/>
      <c r="B171" s="309"/>
      <c r="C171" s="281" t="s">
        <v>38</v>
      </c>
      <c r="D171" s="290" t="s">
        <v>349</v>
      </c>
      <c r="E171" s="285">
        <f t="shared" si="85"/>
        <v>151</v>
      </c>
      <c r="F171" s="289">
        <f>(F164-F166-F108)/F169/12*1000</f>
        <v>6936.8131868131868</v>
      </c>
      <c r="G171" s="289">
        <v>6937</v>
      </c>
      <c r="H171" s="289">
        <f t="shared" ref="H171" si="99">(H164-H108-H113)/H169/12*1000</f>
        <v>7734.5679012345672</v>
      </c>
      <c r="I171" s="288">
        <f>(I164-I166-I108)/I169/12*1000</f>
        <v>8062.2489959839359</v>
      </c>
      <c r="J171" s="288">
        <f t="shared" ref="J171:L171" si="100">(J164-J166-J108)/J169/12*1000</f>
        <v>8062.2489959839359</v>
      </c>
      <c r="K171" s="288">
        <f>(K164-K166-K108)/K169/6*1000</f>
        <v>8720.8333333333339</v>
      </c>
      <c r="L171" s="288">
        <f t="shared" si="100"/>
        <v>7961.666666666667</v>
      </c>
      <c r="M171" s="350">
        <f t="shared" si="88"/>
        <v>102.93615323224263</v>
      </c>
      <c r="N171" s="351">
        <f t="shared" si="89"/>
        <v>98.752428393524283</v>
      </c>
      <c r="O171" s="316" t="s">
        <v>415</v>
      </c>
      <c r="P171" s="316" t="s">
        <v>415</v>
      </c>
      <c r="Q171" s="286" t="s">
        <v>415</v>
      </c>
      <c r="R171" s="275">
        <f t="shared" si="80"/>
        <v>7961.666666666667</v>
      </c>
    </row>
    <row r="172" spans="1:18" ht="27" x14ac:dyDescent="0.15">
      <c r="A172" s="443"/>
      <c r="B172" s="309"/>
      <c r="C172" s="281" t="s">
        <v>39</v>
      </c>
      <c r="D172" s="290" t="s">
        <v>350</v>
      </c>
      <c r="E172" s="285">
        <f t="shared" si="85"/>
        <v>152</v>
      </c>
      <c r="F172" s="289">
        <f t="shared" ref="F172:H172" si="101">F171</f>
        <v>6936.8131868131868</v>
      </c>
      <c r="G172" s="289">
        <f t="shared" si="101"/>
        <v>6937</v>
      </c>
      <c r="H172" s="289">
        <f t="shared" si="101"/>
        <v>7734.5679012345672</v>
      </c>
      <c r="I172" s="288">
        <f>(I164-I166-I108-513)/I169/12*1000</f>
        <v>7547.1887550200809</v>
      </c>
      <c r="J172" s="288">
        <f t="shared" ref="J172:L172" si="102">(J164-J166-J108-513)/J169/12*1000</f>
        <v>7547.1887550200809</v>
      </c>
      <c r="K172" s="288">
        <f>(K164-K166-K108-513)/K169/6*1000</f>
        <v>7652.0833333333339</v>
      </c>
      <c r="L172" s="288">
        <f t="shared" si="102"/>
        <v>7534.166666666667</v>
      </c>
      <c r="M172" s="350">
        <f t="shared" si="88"/>
        <v>97.409018355945747</v>
      </c>
      <c r="N172" s="351">
        <f t="shared" si="89"/>
        <v>99.827457762405217</v>
      </c>
      <c r="O172" s="316" t="s">
        <v>415</v>
      </c>
      <c r="P172" s="316" t="s">
        <v>415</v>
      </c>
      <c r="Q172" s="286" t="s">
        <v>415</v>
      </c>
      <c r="R172" s="275">
        <f t="shared" si="80"/>
        <v>7534.166666666667</v>
      </c>
    </row>
    <row r="173" spans="1:18" ht="28.5" customHeight="1" x14ac:dyDescent="0.15">
      <c r="A173" s="443"/>
      <c r="B173" s="309">
        <v>7</v>
      </c>
      <c r="C173" s="281" t="s">
        <v>37</v>
      </c>
      <c r="D173" s="290" t="s">
        <v>314</v>
      </c>
      <c r="E173" s="285">
        <f t="shared" si="85"/>
        <v>153</v>
      </c>
      <c r="F173" s="289">
        <f>F13/F169</f>
        <v>685.7032967032967</v>
      </c>
      <c r="G173" s="289">
        <f>G13/G169</f>
        <v>685.7032967032967</v>
      </c>
      <c r="H173" s="289">
        <f>H13/H169</f>
        <v>1034.5555555555557</v>
      </c>
      <c r="I173" s="288">
        <f>'anexa 1 40bis'!H70</f>
        <v>1254</v>
      </c>
      <c r="J173" s="288">
        <f>I173</f>
        <v>1254</v>
      </c>
      <c r="K173" s="322" t="s">
        <v>50</v>
      </c>
      <c r="L173" s="288">
        <f>L13/L169</f>
        <v>1330</v>
      </c>
      <c r="M173" s="350">
        <f t="shared" si="88"/>
        <v>128.55762001933195</v>
      </c>
      <c r="N173" s="351">
        <f t="shared" si="89"/>
        <v>106.06060606060606</v>
      </c>
      <c r="O173" s="316" t="s">
        <v>415</v>
      </c>
      <c r="P173" s="316" t="s">
        <v>415</v>
      </c>
      <c r="Q173" s="286" t="s">
        <v>415</v>
      </c>
      <c r="R173" s="275">
        <f t="shared" si="80"/>
        <v>1330</v>
      </c>
    </row>
    <row r="174" spans="1:18" ht="28.5" customHeight="1" x14ac:dyDescent="0.15">
      <c r="A174" s="443"/>
      <c r="B174" s="309"/>
      <c r="C174" s="281" t="s">
        <v>38</v>
      </c>
      <c r="D174" s="290" t="s">
        <v>261</v>
      </c>
      <c r="E174" s="285">
        <f t="shared" si="85"/>
        <v>154</v>
      </c>
      <c r="F174" s="289">
        <f>F13/F169</f>
        <v>685.7032967032967</v>
      </c>
      <c r="G174" s="289">
        <f>G13/G169</f>
        <v>685.7032967032967</v>
      </c>
      <c r="H174" s="289">
        <f>H13/H169</f>
        <v>1034.5555555555557</v>
      </c>
      <c r="I174" s="288">
        <f>'anexa 1 40bis'!H71</f>
        <v>1254</v>
      </c>
      <c r="J174" s="288">
        <f>I174</f>
        <v>1254</v>
      </c>
      <c r="K174" s="322" t="s">
        <v>50</v>
      </c>
      <c r="L174" s="288">
        <f>L173</f>
        <v>1330</v>
      </c>
      <c r="M174" s="350">
        <f t="shared" si="88"/>
        <v>128.55762001933195</v>
      </c>
      <c r="N174" s="351">
        <f t="shared" si="89"/>
        <v>106.06060606060606</v>
      </c>
      <c r="O174" s="316" t="s">
        <v>415</v>
      </c>
      <c r="P174" s="316" t="s">
        <v>415</v>
      </c>
      <c r="Q174" s="286" t="s">
        <v>415</v>
      </c>
      <c r="R174" s="275">
        <f t="shared" si="80"/>
        <v>1330</v>
      </c>
    </row>
    <row r="175" spans="1:18" ht="30.75" customHeight="1" x14ac:dyDescent="0.15">
      <c r="A175" s="443"/>
      <c r="B175" s="311"/>
      <c r="C175" s="281" t="s">
        <v>39</v>
      </c>
      <c r="D175" s="290" t="s">
        <v>315</v>
      </c>
      <c r="E175" s="285">
        <f t="shared" si="85"/>
        <v>155</v>
      </c>
      <c r="F175" s="289">
        <f t="shared" ref="F175:H175" si="103">F177/F169</f>
        <v>1648.3516483516485</v>
      </c>
      <c r="G175" s="289">
        <f>F175</f>
        <v>1648.3516483516485</v>
      </c>
      <c r="H175" s="289">
        <f t="shared" si="103"/>
        <v>2082.5185185185187</v>
      </c>
      <c r="I175" s="288">
        <f>I177/I169</f>
        <v>1927.7108433734941</v>
      </c>
      <c r="J175" s="288">
        <f t="shared" ref="J175" si="104">J177/J169</f>
        <v>1927.7108433734941</v>
      </c>
      <c r="K175" s="288">
        <v>0</v>
      </c>
      <c r="L175" s="288">
        <v>0</v>
      </c>
      <c r="M175" s="350">
        <f t="shared" si="88"/>
        <v>0</v>
      </c>
      <c r="N175" s="351"/>
      <c r="O175" s="316" t="s">
        <v>415</v>
      </c>
      <c r="P175" s="316" t="s">
        <v>415</v>
      </c>
      <c r="Q175" s="286" t="s">
        <v>415</v>
      </c>
      <c r="R175" s="275">
        <f t="shared" si="80"/>
        <v>0</v>
      </c>
    </row>
    <row r="176" spans="1:18" ht="21.75" customHeight="1" x14ac:dyDescent="0.15">
      <c r="A176" s="443"/>
      <c r="B176" s="311"/>
      <c r="C176" s="281" t="s">
        <v>191</v>
      </c>
      <c r="D176" s="290" t="s">
        <v>192</v>
      </c>
      <c r="E176" s="285">
        <f t="shared" si="85"/>
        <v>156</v>
      </c>
      <c r="F176" s="286"/>
      <c r="G176" s="289">
        <f t="shared" ref="G176:G177" si="105">F176</f>
        <v>0</v>
      </c>
      <c r="H176" s="286"/>
      <c r="I176" s="288"/>
      <c r="J176" s="287">
        <f t="shared" si="82"/>
        <v>0</v>
      </c>
      <c r="K176" s="287"/>
      <c r="L176" s="370"/>
      <c r="M176" s="350">
        <v>0</v>
      </c>
      <c r="N176" s="351"/>
      <c r="O176" s="316" t="s">
        <v>415</v>
      </c>
      <c r="P176" s="316" t="s">
        <v>415</v>
      </c>
      <c r="Q176" s="286" t="s">
        <v>415</v>
      </c>
      <c r="R176" s="275">
        <f t="shared" si="80"/>
        <v>0</v>
      </c>
    </row>
    <row r="177" spans="1:18" x14ac:dyDescent="0.15">
      <c r="A177" s="443"/>
      <c r="B177" s="311"/>
      <c r="C177" s="281"/>
      <c r="D177" s="281" t="s">
        <v>266</v>
      </c>
      <c r="E177" s="285">
        <f t="shared" si="85"/>
        <v>157</v>
      </c>
      <c r="F177" s="286">
        <v>150000</v>
      </c>
      <c r="G177" s="289">
        <f t="shared" si="105"/>
        <v>150000</v>
      </c>
      <c r="H177" s="286">
        <v>168684</v>
      </c>
      <c r="I177" s="288">
        <v>160000</v>
      </c>
      <c r="J177" s="287">
        <f t="shared" si="82"/>
        <v>160000</v>
      </c>
      <c r="K177" s="287">
        <v>94273</v>
      </c>
      <c r="L177" s="370">
        <v>160000</v>
      </c>
      <c r="M177" s="350">
        <f t="shared" si="88"/>
        <v>94.851912451684811</v>
      </c>
      <c r="N177" s="351">
        <f t="shared" si="89"/>
        <v>100</v>
      </c>
      <c r="O177" s="316" t="s">
        <v>415</v>
      </c>
      <c r="P177" s="316" t="s">
        <v>415</v>
      </c>
      <c r="Q177" s="286" t="s">
        <v>415</v>
      </c>
      <c r="R177" s="275">
        <f t="shared" si="80"/>
        <v>160000</v>
      </c>
    </row>
    <row r="178" spans="1:18" x14ac:dyDescent="0.15">
      <c r="A178" s="443"/>
      <c r="B178" s="311"/>
      <c r="C178" s="281"/>
      <c r="D178" s="281" t="s">
        <v>262</v>
      </c>
      <c r="E178" s="285">
        <f t="shared" si="85"/>
        <v>158</v>
      </c>
      <c r="F178" s="289">
        <v>370</v>
      </c>
      <c r="G178" s="289">
        <v>370</v>
      </c>
      <c r="H178" s="317">
        <f>(H16+H22+H26+H27)*1000/H177</f>
        <v>429.56652676009583</v>
      </c>
      <c r="I178" s="318">
        <f>(I16+I22+I26+I27)/I177*1000</f>
        <v>591.1875</v>
      </c>
      <c r="J178" s="318">
        <f t="shared" ref="J178:L178" si="106">(J16+J22+J26+J27)/J177*1000</f>
        <v>591.1875</v>
      </c>
      <c r="K178" s="318">
        <f t="shared" si="106"/>
        <v>587.99444167471074</v>
      </c>
      <c r="L178" s="318">
        <f t="shared" si="106"/>
        <v>597.4375</v>
      </c>
      <c r="M178" s="350">
        <f t="shared" si="88"/>
        <v>139.07915602876028</v>
      </c>
      <c r="N178" s="351">
        <f t="shared" si="89"/>
        <v>101.05719420657576</v>
      </c>
      <c r="O178" s="316" t="s">
        <v>415</v>
      </c>
      <c r="P178" s="316" t="s">
        <v>415</v>
      </c>
      <c r="Q178" s="286" t="s">
        <v>415</v>
      </c>
      <c r="R178" s="275">
        <f t="shared" si="80"/>
        <v>597.4375</v>
      </c>
    </row>
    <row r="179" spans="1:18" x14ac:dyDescent="0.15">
      <c r="A179" s="443"/>
      <c r="B179" s="311"/>
      <c r="C179" s="281"/>
      <c r="D179" s="281" t="s">
        <v>265</v>
      </c>
      <c r="E179" s="285">
        <f t="shared" si="85"/>
        <v>159</v>
      </c>
      <c r="F179" s="286">
        <v>55427</v>
      </c>
      <c r="G179" s="286">
        <v>55427</v>
      </c>
      <c r="H179" s="286">
        <f t="shared" ref="H179" si="107">H177*H178/1000</f>
        <v>72461</v>
      </c>
      <c r="I179" s="287">
        <f t="shared" ref="I179" si="108">I177*I178/1000</f>
        <v>94590</v>
      </c>
      <c r="J179" s="287">
        <f t="shared" si="82"/>
        <v>94590</v>
      </c>
      <c r="K179" s="287">
        <f t="shared" ref="K179:L179" si="109">K177*K178/1000</f>
        <v>55432.000000000007</v>
      </c>
      <c r="L179" s="287">
        <f t="shared" si="109"/>
        <v>95590</v>
      </c>
      <c r="M179" s="350">
        <f t="shared" si="88"/>
        <v>131.91923931494182</v>
      </c>
      <c r="N179" s="351">
        <f t="shared" si="89"/>
        <v>101.05719420657576</v>
      </c>
      <c r="O179" s="316" t="s">
        <v>415</v>
      </c>
      <c r="P179" s="316" t="s">
        <v>415</v>
      </c>
      <c r="Q179" s="286" t="s">
        <v>415</v>
      </c>
      <c r="R179" s="275">
        <f t="shared" si="80"/>
        <v>95590</v>
      </c>
    </row>
    <row r="180" spans="1:18" x14ac:dyDescent="0.15">
      <c r="A180" s="443"/>
      <c r="B180" s="311"/>
      <c r="C180" s="281"/>
      <c r="D180" s="290" t="s">
        <v>335</v>
      </c>
      <c r="E180" s="285">
        <f t="shared" si="85"/>
        <v>160</v>
      </c>
      <c r="F180" s="289">
        <f>F179*100/F13</f>
        <v>88.826744018333628</v>
      </c>
      <c r="G180" s="289">
        <f>G179*100/G13</f>
        <v>88.826744018333628</v>
      </c>
      <c r="H180" s="289">
        <f>H179*100/H13</f>
        <v>86.470005608658809</v>
      </c>
      <c r="I180" s="319">
        <f>I179*100/I13</f>
        <v>90.864553314121039</v>
      </c>
      <c r="J180" s="319">
        <f t="shared" ref="J180:L180" si="110">J179*100/J13</f>
        <v>90.864553314121039</v>
      </c>
      <c r="K180" s="319">
        <f t="shared" si="110"/>
        <v>94.317021711018867</v>
      </c>
      <c r="L180" s="319">
        <f t="shared" si="110"/>
        <v>71.872180451127818</v>
      </c>
      <c r="M180" s="350">
        <f t="shared" si="88"/>
        <v>83.118047634231658</v>
      </c>
      <c r="N180" s="351">
        <f t="shared" si="89"/>
        <v>79.098149751161912</v>
      </c>
      <c r="O180" s="316" t="s">
        <v>415</v>
      </c>
      <c r="P180" s="316" t="s">
        <v>415</v>
      </c>
      <c r="Q180" s="286" t="s">
        <v>415</v>
      </c>
      <c r="R180" s="275">
        <f t="shared" si="80"/>
        <v>71.872180451127818</v>
      </c>
    </row>
    <row r="181" spans="1:18" x14ac:dyDescent="0.15">
      <c r="A181" s="443"/>
      <c r="B181" s="311">
        <v>7</v>
      </c>
      <c r="C181" s="281"/>
      <c r="D181" s="281" t="s">
        <v>195</v>
      </c>
      <c r="E181" s="285">
        <f t="shared" si="85"/>
        <v>161</v>
      </c>
      <c r="F181" s="286">
        <v>9400</v>
      </c>
      <c r="G181" s="286">
        <v>9400</v>
      </c>
      <c r="H181" s="286">
        <v>0</v>
      </c>
      <c r="I181" s="288">
        <v>9300</v>
      </c>
      <c r="J181" s="287">
        <f t="shared" si="82"/>
        <v>9300</v>
      </c>
      <c r="K181" s="287">
        <v>12721</v>
      </c>
      <c r="L181" s="370">
        <v>9300</v>
      </c>
      <c r="M181" s="350">
        <v>0</v>
      </c>
      <c r="N181" s="351">
        <f t="shared" si="89"/>
        <v>100</v>
      </c>
      <c r="O181" s="289">
        <v>9300</v>
      </c>
      <c r="P181" s="289">
        <v>9300</v>
      </c>
      <c r="Q181" s="286">
        <v>9300</v>
      </c>
      <c r="R181" s="275">
        <f t="shared" si="80"/>
        <v>9300</v>
      </c>
    </row>
    <row r="182" spans="1:18" x14ac:dyDescent="0.15">
      <c r="A182" s="443"/>
      <c r="B182" s="311">
        <v>8</v>
      </c>
      <c r="C182" s="281"/>
      <c r="D182" s="281" t="s">
        <v>223</v>
      </c>
      <c r="E182" s="285">
        <f t="shared" si="85"/>
        <v>162</v>
      </c>
      <c r="F182" s="286">
        <v>5000</v>
      </c>
      <c r="G182" s="286">
        <v>5000</v>
      </c>
      <c r="H182" s="286">
        <f>H183+H184+H185+H186+H187</f>
        <v>1705</v>
      </c>
      <c r="I182" s="287">
        <v>4900</v>
      </c>
      <c r="J182" s="287">
        <f t="shared" si="82"/>
        <v>4900</v>
      </c>
      <c r="K182" s="287">
        <f>K183+K184+K185+K186+K187</f>
        <v>2791</v>
      </c>
      <c r="L182" s="370">
        <v>4900</v>
      </c>
      <c r="M182" s="350">
        <f t="shared" si="88"/>
        <v>287.39002932551318</v>
      </c>
      <c r="N182" s="351">
        <f t="shared" si="89"/>
        <v>100</v>
      </c>
      <c r="O182" s="286">
        <v>4900</v>
      </c>
      <c r="P182" s="286">
        <v>4900</v>
      </c>
      <c r="Q182" s="286">
        <v>4900</v>
      </c>
      <c r="R182" s="275">
        <f t="shared" si="80"/>
        <v>4900</v>
      </c>
    </row>
    <row r="183" spans="1:18" x14ac:dyDescent="0.15">
      <c r="A183" s="443"/>
      <c r="B183" s="311"/>
      <c r="C183" s="281"/>
      <c r="D183" s="281" t="s">
        <v>210</v>
      </c>
      <c r="E183" s="285">
        <f t="shared" si="85"/>
        <v>163</v>
      </c>
      <c r="F183" s="286">
        <v>0</v>
      </c>
      <c r="G183" s="286">
        <v>0</v>
      </c>
      <c r="H183" s="286">
        <v>0</v>
      </c>
      <c r="I183" s="288">
        <v>0</v>
      </c>
      <c r="J183" s="287">
        <f t="shared" si="82"/>
        <v>0</v>
      </c>
      <c r="K183" s="287">
        <v>0</v>
      </c>
      <c r="L183" s="370" t="s">
        <v>414</v>
      </c>
      <c r="M183" s="350">
        <v>0</v>
      </c>
      <c r="N183" s="350">
        <v>0</v>
      </c>
      <c r="O183" s="289" t="s">
        <v>414</v>
      </c>
      <c r="P183" s="289" t="s">
        <v>414</v>
      </c>
      <c r="Q183" s="286" t="s">
        <v>414</v>
      </c>
      <c r="R183" s="275" t="str">
        <f t="shared" si="80"/>
        <v xml:space="preserve"> -   </v>
      </c>
    </row>
    <row r="184" spans="1:18" x14ac:dyDescent="0.15">
      <c r="A184" s="443"/>
      <c r="B184" s="311"/>
      <c r="C184" s="281"/>
      <c r="D184" s="281" t="s">
        <v>211</v>
      </c>
      <c r="E184" s="285">
        <f t="shared" si="85"/>
        <v>164</v>
      </c>
      <c r="F184" s="286">
        <v>5000</v>
      </c>
      <c r="G184" s="286">
        <v>5000</v>
      </c>
      <c r="H184" s="286">
        <v>1705</v>
      </c>
      <c r="I184" s="288">
        <v>5000</v>
      </c>
      <c r="J184" s="287">
        <f t="shared" si="82"/>
        <v>5000</v>
      </c>
      <c r="K184" s="287">
        <v>2791</v>
      </c>
      <c r="L184" s="370">
        <v>5000</v>
      </c>
      <c r="M184" s="350">
        <f t="shared" si="88"/>
        <v>293.25513196480938</v>
      </c>
      <c r="N184" s="351">
        <f t="shared" si="89"/>
        <v>100</v>
      </c>
      <c r="O184" s="289">
        <v>5000</v>
      </c>
      <c r="P184" s="289">
        <v>5000</v>
      </c>
      <c r="Q184" s="286">
        <v>5000</v>
      </c>
      <c r="R184" s="275">
        <f t="shared" si="80"/>
        <v>5000</v>
      </c>
    </row>
    <row r="185" spans="1:18" x14ac:dyDescent="0.15">
      <c r="A185" s="443"/>
      <c r="B185" s="311"/>
      <c r="C185" s="281"/>
      <c r="D185" s="281" t="s">
        <v>212</v>
      </c>
      <c r="E185" s="285">
        <f t="shared" si="85"/>
        <v>165</v>
      </c>
      <c r="F185" s="286">
        <v>0</v>
      </c>
      <c r="G185" s="286">
        <v>0</v>
      </c>
      <c r="H185" s="286">
        <v>0</v>
      </c>
      <c r="I185" s="288">
        <v>0</v>
      </c>
      <c r="J185" s="287">
        <f t="shared" si="82"/>
        <v>0</v>
      </c>
      <c r="K185" s="287">
        <v>0</v>
      </c>
      <c r="L185" s="370" t="s">
        <v>414</v>
      </c>
      <c r="M185" s="350">
        <v>0</v>
      </c>
      <c r="N185" s="351"/>
      <c r="O185" s="289" t="s">
        <v>414</v>
      </c>
      <c r="P185" s="289" t="s">
        <v>414</v>
      </c>
      <c r="Q185" s="286" t="s">
        <v>414</v>
      </c>
      <c r="R185" s="275" t="str">
        <f t="shared" si="80"/>
        <v xml:space="preserve"> -   </v>
      </c>
    </row>
    <row r="186" spans="1:18" x14ac:dyDescent="0.15">
      <c r="A186" s="443"/>
      <c r="B186" s="311"/>
      <c r="C186" s="281"/>
      <c r="D186" s="281" t="s">
        <v>227</v>
      </c>
      <c r="E186" s="285">
        <f t="shared" si="85"/>
        <v>166</v>
      </c>
      <c r="F186" s="286">
        <v>0</v>
      </c>
      <c r="G186" s="286">
        <v>0</v>
      </c>
      <c r="H186" s="286">
        <v>0</v>
      </c>
      <c r="I186" s="288">
        <v>0</v>
      </c>
      <c r="J186" s="287">
        <f t="shared" si="82"/>
        <v>0</v>
      </c>
      <c r="K186" s="287">
        <v>0</v>
      </c>
      <c r="L186" s="370" t="s">
        <v>414</v>
      </c>
      <c r="M186" s="350">
        <v>0</v>
      </c>
      <c r="N186" s="351"/>
      <c r="O186" s="289" t="s">
        <v>414</v>
      </c>
      <c r="P186" s="289" t="s">
        <v>414</v>
      </c>
      <c r="Q186" s="286" t="s">
        <v>414</v>
      </c>
      <c r="R186" s="275" t="str">
        <f t="shared" si="80"/>
        <v xml:space="preserve"> -   </v>
      </c>
    </row>
    <row r="187" spans="1:18" x14ac:dyDescent="0.15">
      <c r="A187" s="443"/>
      <c r="B187" s="311"/>
      <c r="C187" s="281"/>
      <c r="D187" s="281" t="s">
        <v>213</v>
      </c>
      <c r="E187" s="285">
        <f t="shared" si="85"/>
        <v>167</v>
      </c>
      <c r="F187" s="286">
        <v>0</v>
      </c>
      <c r="G187" s="286">
        <v>0</v>
      </c>
      <c r="H187" s="286">
        <v>0</v>
      </c>
      <c r="I187" s="288">
        <v>0</v>
      </c>
      <c r="J187" s="287">
        <f t="shared" si="82"/>
        <v>0</v>
      </c>
      <c r="K187" s="287">
        <v>0</v>
      </c>
      <c r="L187" s="370" t="s">
        <v>414</v>
      </c>
      <c r="M187" s="350">
        <v>0</v>
      </c>
      <c r="N187" s="351"/>
      <c r="O187" s="289" t="s">
        <v>414</v>
      </c>
      <c r="P187" s="289" t="s">
        <v>414</v>
      </c>
      <c r="Q187" s="286" t="s">
        <v>414</v>
      </c>
      <c r="R187" s="275" t="str">
        <f t="shared" si="80"/>
        <v xml:space="preserve"> -   </v>
      </c>
    </row>
    <row r="188" spans="1:18" ht="18" x14ac:dyDescent="0.15">
      <c r="A188" s="444"/>
      <c r="B188" s="281">
        <v>9</v>
      </c>
      <c r="C188" s="281"/>
      <c r="D188" s="290" t="s">
        <v>243</v>
      </c>
      <c r="E188" s="285">
        <f t="shared" si="85"/>
        <v>168</v>
      </c>
      <c r="F188" s="286">
        <v>22500</v>
      </c>
      <c r="G188" s="286">
        <f>F188</f>
        <v>22500</v>
      </c>
      <c r="H188" s="286">
        <v>10677</v>
      </c>
      <c r="I188" s="288">
        <v>41500</v>
      </c>
      <c r="J188" s="287">
        <f t="shared" si="82"/>
        <v>41500</v>
      </c>
      <c r="K188" s="287">
        <v>9450</v>
      </c>
      <c r="L188" s="322">
        <v>41500</v>
      </c>
      <c r="M188" s="350">
        <f t="shared" si="88"/>
        <v>388.68596047578905</v>
      </c>
      <c r="N188" s="351">
        <f t="shared" si="89"/>
        <v>100</v>
      </c>
      <c r="O188" s="289">
        <v>15000</v>
      </c>
      <c r="P188" s="289">
        <v>20000</v>
      </c>
      <c r="Q188" s="286">
        <v>30000</v>
      </c>
      <c r="R188" s="289">
        <f t="shared" si="80"/>
        <v>41500</v>
      </c>
    </row>
    <row r="189" spans="1:18" x14ac:dyDescent="0.15">
      <c r="A189" s="320"/>
      <c r="B189" s="281">
        <v>10</v>
      </c>
      <c r="C189" s="281"/>
      <c r="D189" s="290" t="s">
        <v>316</v>
      </c>
      <c r="E189" s="285">
        <v>169</v>
      </c>
      <c r="F189" s="286"/>
      <c r="G189" s="286"/>
      <c r="H189" s="286"/>
      <c r="I189" s="288"/>
      <c r="J189" s="287">
        <f t="shared" si="82"/>
        <v>0</v>
      </c>
      <c r="K189" s="287"/>
      <c r="L189" s="370"/>
      <c r="M189" s="350">
        <v>0</v>
      </c>
      <c r="N189" s="351"/>
      <c r="O189" s="289"/>
      <c r="P189" s="289"/>
      <c r="Q189" s="286"/>
      <c r="R189" s="275">
        <f t="shared" si="80"/>
        <v>0</v>
      </c>
    </row>
    <row r="190" spans="1:18" x14ac:dyDescent="0.15">
      <c r="A190" s="320"/>
      <c r="B190" s="281"/>
      <c r="C190" s="281"/>
      <c r="D190" s="290" t="s">
        <v>369</v>
      </c>
      <c r="E190" s="285">
        <v>170</v>
      </c>
      <c r="F190" s="286"/>
      <c r="G190" s="286"/>
      <c r="H190" s="286"/>
      <c r="I190" s="288"/>
      <c r="J190" s="287">
        <f t="shared" si="82"/>
        <v>0</v>
      </c>
      <c r="K190" s="287"/>
      <c r="L190" s="370"/>
      <c r="M190" s="350">
        <v>0</v>
      </c>
      <c r="N190" s="351"/>
      <c r="O190" s="289"/>
      <c r="P190" s="289"/>
      <c r="Q190" s="286"/>
      <c r="R190" s="275">
        <f t="shared" si="80"/>
        <v>0</v>
      </c>
    </row>
    <row r="191" spans="1:18" x14ac:dyDescent="0.15">
      <c r="A191" s="321"/>
      <c r="B191" s="315"/>
      <c r="C191" s="315"/>
      <c r="D191" s="315" t="s">
        <v>370</v>
      </c>
      <c r="E191" s="285">
        <v>171</v>
      </c>
      <c r="F191" s="316"/>
      <c r="G191" s="316"/>
      <c r="H191" s="316"/>
      <c r="I191" s="322"/>
      <c r="J191" s="287">
        <f t="shared" si="82"/>
        <v>0</v>
      </c>
      <c r="K191" s="322"/>
      <c r="L191" s="370"/>
      <c r="M191" s="350">
        <v>0</v>
      </c>
      <c r="N191" s="351"/>
      <c r="O191" s="316"/>
      <c r="P191" s="316"/>
      <c r="Q191" s="286"/>
      <c r="R191" s="275">
        <f t="shared" si="80"/>
        <v>0</v>
      </c>
    </row>
    <row r="192" spans="1:18" ht="3" customHeight="1" x14ac:dyDescent="0.15">
      <c r="A192" s="321"/>
      <c r="B192" s="323"/>
      <c r="C192" s="323"/>
      <c r="D192" s="323"/>
      <c r="E192" s="324"/>
      <c r="F192" s="325"/>
      <c r="G192" s="325"/>
      <c r="H192" s="325"/>
      <c r="I192" s="325"/>
      <c r="J192" s="326"/>
      <c r="K192" s="326"/>
      <c r="L192" s="326"/>
    </row>
    <row r="193" spans="4:17" x14ac:dyDescent="0.15">
      <c r="F193" s="244"/>
      <c r="G193" s="244"/>
      <c r="H193" s="244"/>
      <c r="I193" s="244"/>
      <c r="J193" s="327"/>
      <c r="K193" s="327"/>
      <c r="L193" s="327"/>
    </row>
    <row r="194" spans="4:17" x14ac:dyDescent="0.15">
      <c r="D194" s="328" t="s">
        <v>390</v>
      </c>
      <c r="E194" s="328"/>
      <c r="F194" s="329"/>
      <c r="G194" s="330"/>
      <c r="H194" s="331"/>
      <c r="I194" s="332"/>
      <c r="J194" s="333"/>
      <c r="K194" s="333"/>
      <c r="L194" s="333"/>
      <c r="P194" s="241" t="s">
        <v>416</v>
      </c>
      <c r="Q194" s="241"/>
    </row>
    <row r="195" spans="4:17" x14ac:dyDescent="0.15">
      <c r="D195" s="328" t="s">
        <v>392</v>
      </c>
      <c r="E195" s="328"/>
      <c r="F195" s="329"/>
      <c r="G195" s="330"/>
      <c r="H195" s="331"/>
      <c r="I195" s="332"/>
      <c r="J195" s="333"/>
      <c r="K195" s="333"/>
      <c r="L195" s="333"/>
      <c r="P195" s="241" t="s">
        <v>417</v>
      </c>
      <c r="Q195" s="241"/>
    </row>
    <row r="196" spans="4:17" x14ac:dyDescent="0.15">
      <c r="D196" s="366"/>
      <c r="E196" s="366"/>
      <c r="F196" s="366"/>
      <c r="G196" s="366"/>
      <c r="H196" s="366"/>
      <c r="I196" s="367"/>
      <c r="J196" s="368"/>
      <c r="K196" s="368"/>
      <c r="L196" s="368"/>
    </row>
  </sheetData>
  <mergeCells count="16">
    <mergeCell ref="D6:P6"/>
    <mergeCell ref="A159:A188"/>
    <mergeCell ref="C94:D94"/>
    <mergeCell ref="C129:D129"/>
    <mergeCell ref="F8:H8"/>
    <mergeCell ref="H9:H10"/>
    <mergeCell ref="D8:D10"/>
    <mergeCell ref="E8:E10"/>
    <mergeCell ref="O8:R8"/>
    <mergeCell ref="F9:G9"/>
    <mergeCell ref="I8:K8"/>
    <mergeCell ref="I9:J9"/>
    <mergeCell ref="M8:M9"/>
    <mergeCell ref="N8:N9"/>
    <mergeCell ref="K9:K10"/>
    <mergeCell ref="L8:L10"/>
  </mergeCells>
  <pageMargins left="0" right="0" top="0.45" bottom="0.37" header="0.43" footer="0.17"/>
  <pageSetup paperSize="9" fitToHeight="0" orientation="landscape" r:id="rId1"/>
  <headerFooter>
    <oddFooter>&amp;C&amp;P</oddFooter>
  </headerFooter>
  <drawing r:id="rId2"/>
  <legacyDrawing r:id="rId3"/>
  <oleObjects>
    <mc:AlternateContent xmlns:mc="http://schemas.openxmlformats.org/markup-compatibility/2006">
      <mc:Choice Requires="x14">
        <oleObject progId="Word.Document.12" shapeId="1025" r:id="rId4">
          <objectPr defaultSize="0" autoPict="0" r:id="rId5">
            <anchor moveWithCells="1">
              <from>
                <xdr:col>12</xdr:col>
                <xdr:colOff>0</xdr:colOff>
                <xdr:row>0</xdr:row>
                <xdr:rowOff>0</xdr:rowOff>
              </from>
              <to>
                <xdr:col>22</xdr:col>
                <xdr:colOff>161925</xdr:colOff>
                <xdr:row>57</xdr:row>
                <xdr:rowOff>219075</xdr:rowOff>
              </to>
            </anchor>
          </objectPr>
        </oleObject>
      </mc:Choice>
      <mc:Fallback>
        <oleObject progId="Word.Document.12" shapeId="1025"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2:J26"/>
  <sheetViews>
    <sheetView topLeftCell="A6" zoomScale="140" zoomScaleNormal="140" workbookViewId="0">
      <selection activeCell="G17" sqref="G17"/>
    </sheetView>
  </sheetViews>
  <sheetFormatPr defaultRowHeight="15" x14ac:dyDescent="0.25"/>
  <cols>
    <col min="1" max="1" width="5.28515625" customWidth="1"/>
    <col min="2" max="2" width="37.7109375" customWidth="1"/>
    <col min="3" max="3" width="12.28515625" customWidth="1"/>
    <col min="4" max="4" width="15.5703125" customWidth="1"/>
    <col min="5" max="5" width="10" customWidth="1"/>
    <col min="6" max="6" width="14.42578125" customWidth="1"/>
    <col min="7" max="7" width="13.140625" customWidth="1"/>
    <col min="8" max="8" width="11.7109375" customWidth="1"/>
  </cols>
  <sheetData>
    <row r="2" spans="1:8" ht="15.75" x14ac:dyDescent="0.25">
      <c r="A2" s="3"/>
      <c r="C2" s="2"/>
      <c r="D2" s="2"/>
      <c r="E2" s="3"/>
      <c r="G2" s="3"/>
      <c r="H2" s="3"/>
    </row>
    <row r="3" spans="1:8" ht="15.75" x14ac:dyDescent="0.25">
      <c r="A3" s="3"/>
      <c r="B3" s="2"/>
      <c r="C3" s="2"/>
      <c r="D3" s="2"/>
      <c r="E3" s="1" t="s">
        <v>380</v>
      </c>
      <c r="F3" s="3"/>
      <c r="G3" s="3"/>
      <c r="H3" s="3"/>
    </row>
    <row r="4" spans="1:8" x14ac:dyDescent="0.25">
      <c r="A4" s="39"/>
      <c r="B4" s="39" t="s">
        <v>366</v>
      </c>
      <c r="C4" s="39"/>
      <c r="D4" s="39"/>
      <c r="E4" s="3"/>
      <c r="F4" s="3"/>
      <c r="G4" s="1"/>
      <c r="H4" s="3"/>
    </row>
    <row r="5" spans="1:8" x14ac:dyDescent="0.25">
      <c r="B5" s="39" t="s">
        <v>364</v>
      </c>
      <c r="C5" s="39"/>
      <c r="D5" s="39"/>
      <c r="E5" s="3"/>
      <c r="F5" s="3"/>
      <c r="G5" s="3"/>
      <c r="H5" s="3"/>
    </row>
    <row r="6" spans="1:8" x14ac:dyDescent="0.25">
      <c r="A6" s="39"/>
      <c r="B6" s="39" t="s">
        <v>272</v>
      </c>
      <c r="C6" s="39"/>
      <c r="D6" s="39"/>
      <c r="E6" s="3"/>
      <c r="F6" s="3"/>
      <c r="G6" s="3"/>
      <c r="H6" s="3"/>
    </row>
    <row r="7" spans="1:8" ht="15.75" x14ac:dyDescent="0.25">
      <c r="A7" s="3"/>
      <c r="B7" s="2"/>
      <c r="C7" s="2"/>
      <c r="D7" s="2"/>
      <c r="E7" s="3"/>
      <c r="F7" s="3"/>
      <c r="G7" s="3"/>
      <c r="H7" s="3"/>
    </row>
    <row r="8" spans="1:8" x14ac:dyDescent="0.25">
      <c r="A8" s="3"/>
      <c r="B8" s="1"/>
      <c r="C8" s="3"/>
      <c r="D8" s="3"/>
      <c r="E8" s="3"/>
      <c r="F8" s="3"/>
      <c r="G8" s="3"/>
      <c r="H8" s="3"/>
    </row>
    <row r="9" spans="1:8" ht="15.75" x14ac:dyDescent="0.25">
      <c r="A9" s="3"/>
      <c r="B9" s="3"/>
      <c r="C9" s="3"/>
      <c r="D9" s="2" t="s">
        <v>225</v>
      </c>
      <c r="E9" s="2"/>
      <c r="F9" s="3"/>
      <c r="G9" s="3"/>
      <c r="H9" s="3"/>
    </row>
    <row r="10" spans="1:8" ht="15.75" x14ac:dyDescent="0.25">
      <c r="A10" s="3"/>
      <c r="B10" s="3"/>
      <c r="C10" s="3"/>
      <c r="D10" s="2"/>
      <c r="E10" s="2"/>
      <c r="F10" s="3"/>
      <c r="G10" s="3"/>
      <c r="H10" s="3"/>
    </row>
    <row r="11" spans="1:8" ht="15.75" x14ac:dyDescent="0.25">
      <c r="A11" s="3"/>
      <c r="B11" s="3"/>
      <c r="C11" s="3"/>
      <c r="D11" s="2"/>
      <c r="E11" s="2"/>
      <c r="F11" s="3"/>
      <c r="G11" s="3"/>
      <c r="H11" s="3"/>
    </row>
    <row r="12" spans="1:8" x14ac:dyDescent="0.25">
      <c r="A12" s="3"/>
      <c r="B12" s="3"/>
      <c r="C12" s="3"/>
      <c r="D12" s="3"/>
      <c r="E12" s="3"/>
      <c r="F12" s="3"/>
      <c r="G12" s="3"/>
      <c r="H12" s="3" t="s">
        <v>57</v>
      </c>
    </row>
    <row r="13" spans="1:8" ht="28.15" customHeight="1" x14ac:dyDescent="0.25">
      <c r="A13" s="466" t="s">
        <v>56</v>
      </c>
      <c r="B13" s="464" t="s">
        <v>58</v>
      </c>
      <c r="C13" s="468" t="s">
        <v>351</v>
      </c>
      <c r="D13" s="469"/>
      <c r="E13" s="11" t="s">
        <v>20</v>
      </c>
      <c r="F13" s="470" t="s">
        <v>383</v>
      </c>
      <c r="G13" s="471"/>
      <c r="H13" s="7" t="s">
        <v>20</v>
      </c>
    </row>
    <row r="14" spans="1:8" ht="28.15" customHeight="1" x14ac:dyDescent="0.25">
      <c r="A14" s="467"/>
      <c r="B14" s="465"/>
      <c r="C14" s="10" t="s">
        <v>59</v>
      </c>
      <c r="D14" s="20" t="s">
        <v>60</v>
      </c>
      <c r="E14" s="10" t="s">
        <v>194</v>
      </c>
      <c r="F14" s="10" t="s">
        <v>59</v>
      </c>
      <c r="G14" s="21" t="s">
        <v>186</v>
      </c>
      <c r="H14" s="7" t="s">
        <v>55</v>
      </c>
    </row>
    <row r="15" spans="1:8" x14ac:dyDescent="0.25">
      <c r="A15" s="4">
        <v>0</v>
      </c>
      <c r="B15" s="4">
        <v>1</v>
      </c>
      <c r="C15" s="4">
        <v>2</v>
      </c>
      <c r="D15" s="4">
        <f>C15+1</f>
        <v>3</v>
      </c>
      <c r="E15" s="4">
        <f>D15+1</f>
        <v>4</v>
      </c>
      <c r="F15" s="4">
        <f>E15+1</f>
        <v>5</v>
      </c>
      <c r="G15" s="4">
        <f>F15+1</f>
        <v>6</v>
      </c>
      <c r="H15" s="4">
        <f>G15+1</f>
        <v>7</v>
      </c>
    </row>
    <row r="16" spans="1:8" x14ac:dyDescent="0.25">
      <c r="A16" s="4" t="s">
        <v>13</v>
      </c>
      <c r="B16" s="14" t="s">
        <v>317</v>
      </c>
      <c r="C16" s="13">
        <v>62400</v>
      </c>
      <c r="D16" s="13">
        <v>67894</v>
      </c>
      <c r="E16" s="18">
        <f>D16/C16*100</f>
        <v>108.80448717948718</v>
      </c>
      <c r="F16" s="15">
        <f>F17+F18</f>
        <v>62400</v>
      </c>
      <c r="G16" s="15">
        <f>G17+G18</f>
        <v>84599</v>
      </c>
      <c r="H16" s="18">
        <f>G16/F16*100</f>
        <v>135.5753205128205</v>
      </c>
    </row>
    <row r="17" spans="1:10" x14ac:dyDescent="0.25">
      <c r="A17" s="4">
        <v>1</v>
      </c>
      <c r="B17" s="5" t="s">
        <v>179</v>
      </c>
      <c r="C17" s="16">
        <v>62399</v>
      </c>
      <c r="D17" s="16">
        <v>67894</v>
      </c>
      <c r="E17" s="18">
        <f>D17/C17*100</f>
        <v>108.80623086908443</v>
      </c>
      <c r="F17" s="17">
        <f>'anexa 2 '!F13</f>
        <v>62399</v>
      </c>
      <c r="G17" s="17">
        <f>'anexa 2 '!H13</f>
        <v>83799</v>
      </c>
      <c r="H17" s="18">
        <f>G17/F17*100</f>
        <v>134.29542140098397</v>
      </c>
    </row>
    <row r="18" spans="1:10" x14ac:dyDescent="0.25">
      <c r="A18" s="4">
        <v>2</v>
      </c>
      <c r="B18" s="5" t="s">
        <v>193</v>
      </c>
      <c r="C18" s="16">
        <v>1</v>
      </c>
      <c r="D18" s="16"/>
      <c r="E18" s="18">
        <f>D18/C18*100</f>
        <v>0</v>
      </c>
      <c r="F18" s="17">
        <f>'anexa 2 '!F38</f>
        <v>1</v>
      </c>
      <c r="G18" s="17">
        <f>'anexa 2 '!H38</f>
        <v>800</v>
      </c>
      <c r="H18" s="18">
        <f>G18/F18*100</f>
        <v>80000</v>
      </c>
    </row>
    <row r="19" spans="1:10" x14ac:dyDescent="0.25">
      <c r="A19" s="3"/>
      <c r="B19" s="3" t="s">
        <v>318</v>
      </c>
      <c r="C19" s="3"/>
      <c r="D19" s="9"/>
      <c r="E19" s="3"/>
      <c r="F19" s="3"/>
      <c r="G19" s="9"/>
      <c r="H19" s="3"/>
    </row>
    <row r="20" spans="1:10" x14ac:dyDescent="0.25">
      <c r="A20" s="3"/>
      <c r="B20" s="3"/>
      <c r="C20" s="3"/>
      <c r="D20" s="3"/>
      <c r="E20" s="3"/>
      <c r="F20" s="3"/>
      <c r="G20" s="3"/>
      <c r="H20" s="3"/>
    </row>
    <row r="21" spans="1:10" x14ac:dyDescent="0.25">
      <c r="A21" s="3"/>
      <c r="B21" s="171" t="s">
        <v>390</v>
      </c>
      <c r="C21" s="171"/>
      <c r="D21" s="172"/>
      <c r="E21" s="172"/>
      <c r="F21" s="171" t="s">
        <v>391</v>
      </c>
      <c r="G21" s="171"/>
      <c r="H21" s="170"/>
    </row>
    <row r="22" spans="1:10" x14ac:dyDescent="0.25">
      <c r="A22" s="3"/>
      <c r="B22" s="171" t="s">
        <v>392</v>
      </c>
      <c r="C22" s="171"/>
      <c r="D22" s="172"/>
      <c r="E22" s="172"/>
      <c r="F22" s="171" t="s">
        <v>393</v>
      </c>
      <c r="G22" s="171"/>
      <c r="H22" s="170"/>
    </row>
    <row r="23" spans="1:10" x14ac:dyDescent="0.25">
      <c r="A23" s="40"/>
      <c r="B23" s="46"/>
      <c r="C23" s="47"/>
      <c r="D23" s="47"/>
      <c r="E23" s="65"/>
      <c r="F23" s="46"/>
      <c r="G23" s="45"/>
      <c r="J23" s="73"/>
    </row>
    <row r="24" spans="1:10" x14ac:dyDescent="0.25">
      <c r="A24" s="40"/>
      <c r="B24" s="46"/>
      <c r="C24" s="47"/>
      <c r="D24" s="47"/>
      <c r="E24" s="65"/>
      <c r="F24" s="46"/>
      <c r="G24" s="45"/>
      <c r="J24" s="73"/>
    </row>
    <row r="25" spans="1:10" x14ac:dyDescent="0.25">
      <c r="A25" s="3"/>
      <c r="B25" s="6"/>
      <c r="C25" s="3"/>
      <c r="D25" s="3"/>
      <c r="E25" s="3"/>
      <c r="F25" s="3"/>
      <c r="G25" s="1"/>
      <c r="H25" s="3"/>
    </row>
    <row r="26" spans="1:10" x14ac:dyDescent="0.25">
      <c r="G26" s="1"/>
    </row>
  </sheetData>
  <mergeCells count="4">
    <mergeCell ref="B13:B14"/>
    <mergeCell ref="A13:A14"/>
    <mergeCell ref="C13:D13"/>
    <mergeCell ref="F13:G13"/>
  </mergeCells>
  <pageMargins left="0.87" right="0.18" top="0.52" bottom="0.21" header="0.3" footer="0.3"/>
  <pageSetup paperSize="9"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J72"/>
  <sheetViews>
    <sheetView topLeftCell="A58" zoomScale="130" zoomScaleNormal="130" workbookViewId="0">
      <selection activeCell="O53" sqref="O53"/>
    </sheetView>
  </sheetViews>
  <sheetFormatPr defaultRowHeight="12.75" x14ac:dyDescent="0.2"/>
  <cols>
    <col min="1" max="1" width="2.7109375" style="99" bestFit="1" customWidth="1"/>
    <col min="2" max="2" width="2.140625" style="91" bestFit="1" customWidth="1"/>
    <col min="3" max="3" width="41" style="99" customWidth="1"/>
    <col min="4" max="4" width="11" style="91" customWidth="1"/>
    <col min="5" max="5" width="7.85546875" style="200" customWidth="1"/>
    <col min="6" max="6" width="9.28515625" style="99" customWidth="1"/>
    <col min="7" max="7" width="8.85546875" style="100" bestFit="1" customWidth="1"/>
    <col min="8" max="8" width="8.85546875" style="100" customWidth="1"/>
    <col min="9" max="10" width="7.5703125" style="99" bestFit="1" customWidth="1"/>
    <col min="11" max="16384" width="9.140625" style="99"/>
  </cols>
  <sheetData>
    <row r="1" spans="1:10" ht="6" customHeight="1" x14ac:dyDescent="0.2"/>
    <row r="2" spans="1:10" x14ac:dyDescent="0.2">
      <c r="B2" s="101"/>
      <c r="C2" s="101"/>
      <c r="E2" s="201" t="s">
        <v>394</v>
      </c>
      <c r="F2" s="101"/>
      <c r="G2" s="99"/>
      <c r="H2" s="99"/>
    </row>
    <row r="3" spans="1:10" x14ac:dyDescent="0.2">
      <c r="B3" s="39" t="s">
        <v>366</v>
      </c>
      <c r="C3" s="39"/>
      <c r="D3" s="39"/>
      <c r="E3" s="48"/>
      <c r="I3" s="101"/>
    </row>
    <row r="4" spans="1:10" x14ac:dyDescent="0.2">
      <c r="B4" s="39" t="s">
        <v>368</v>
      </c>
      <c r="C4" s="39"/>
      <c r="D4" s="39"/>
      <c r="E4" s="48"/>
    </row>
    <row r="5" spans="1:10" x14ac:dyDescent="0.2">
      <c r="B5" s="39" t="s">
        <v>272</v>
      </c>
      <c r="C5" s="39"/>
      <c r="D5" s="39"/>
      <c r="E5" s="48"/>
    </row>
    <row r="6" spans="1:10" x14ac:dyDescent="0.2">
      <c r="B6" s="101"/>
      <c r="C6" s="101"/>
      <c r="E6" s="201"/>
    </row>
    <row r="7" spans="1:10" x14ac:dyDescent="0.2">
      <c r="A7" s="481" t="s">
        <v>444</v>
      </c>
      <c r="B7" s="481"/>
      <c r="C7" s="481"/>
      <c r="D7" s="481"/>
      <c r="E7" s="481"/>
      <c r="F7" s="481"/>
      <c r="G7" s="481"/>
      <c r="H7" s="481"/>
      <c r="I7" s="481"/>
      <c r="J7" s="481"/>
    </row>
    <row r="8" spans="1:10" x14ac:dyDescent="0.2">
      <c r="J8" s="91" t="s">
        <v>57</v>
      </c>
    </row>
    <row r="9" spans="1:10" ht="15" customHeight="1" x14ac:dyDescent="0.2">
      <c r="A9" s="102"/>
      <c r="B9" s="103"/>
      <c r="C9" s="479" t="s">
        <v>58</v>
      </c>
      <c r="D9" s="472" t="s">
        <v>251</v>
      </c>
      <c r="E9" s="474" t="s">
        <v>382</v>
      </c>
      <c r="F9" s="475"/>
      <c r="G9" s="476" t="s">
        <v>163</v>
      </c>
      <c r="H9" s="477"/>
      <c r="I9" s="477"/>
      <c r="J9" s="478"/>
    </row>
    <row r="10" spans="1:10" ht="51" x14ac:dyDescent="0.2">
      <c r="A10" s="104"/>
      <c r="B10" s="105"/>
      <c r="C10" s="480"/>
      <c r="D10" s="473"/>
      <c r="E10" s="202" t="s">
        <v>59</v>
      </c>
      <c r="F10" s="23" t="s">
        <v>252</v>
      </c>
      <c r="G10" s="106" t="s">
        <v>423</v>
      </c>
      <c r="H10" s="106" t="s">
        <v>442</v>
      </c>
      <c r="I10" s="23" t="s">
        <v>355</v>
      </c>
      <c r="J10" s="23" t="s">
        <v>381</v>
      </c>
    </row>
    <row r="11" spans="1:10" x14ac:dyDescent="0.2">
      <c r="A11" s="19">
        <v>0</v>
      </c>
      <c r="B11" s="19">
        <v>1</v>
      </c>
      <c r="C11" s="19">
        <v>2</v>
      </c>
      <c r="D11" s="19">
        <v>3</v>
      </c>
      <c r="E11" s="203">
        <v>4</v>
      </c>
      <c r="F11" s="19">
        <v>5</v>
      </c>
      <c r="G11" s="107">
        <v>6</v>
      </c>
      <c r="H11" s="107"/>
      <c r="I11" s="19">
        <v>7</v>
      </c>
      <c r="J11" s="19">
        <v>8</v>
      </c>
    </row>
    <row r="12" spans="1:10" s="101" customFormat="1" ht="24.75" customHeight="1" x14ac:dyDescent="0.2">
      <c r="A12" s="92" t="s">
        <v>13</v>
      </c>
      <c r="B12" s="92"/>
      <c r="C12" s="108" t="s">
        <v>47</v>
      </c>
      <c r="D12" s="92"/>
      <c r="E12" s="204">
        <v>2000</v>
      </c>
      <c r="F12" s="109">
        <v>2128</v>
      </c>
      <c r="G12" s="110">
        <f>G13+G16+G17+G20</f>
        <v>6975</v>
      </c>
      <c r="H12" s="110">
        <f>H13+H16+H17+H20</f>
        <v>2000</v>
      </c>
      <c r="I12" s="110">
        <f t="shared" ref="I12:J12" si="0">I13+I16+I17+I20</f>
        <v>6375</v>
      </c>
      <c r="J12" s="110">
        <f t="shared" si="0"/>
        <v>2150</v>
      </c>
    </row>
    <row r="13" spans="1:10" x14ac:dyDescent="0.2">
      <c r="A13" s="111"/>
      <c r="B13" s="19">
        <v>1</v>
      </c>
      <c r="C13" s="111" t="s">
        <v>164</v>
      </c>
      <c r="D13" s="19"/>
      <c r="E13" s="113">
        <v>2000</v>
      </c>
      <c r="F13" s="113">
        <v>2128</v>
      </c>
      <c r="G13" s="112">
        <v>2000</v>
      </c>
      <c r="H13" s="112">
        <v>2000</v>
      </c>
      <c r="I13" s="112">
        <v>2200</v>
      </c>
      <c r="J13" s="112">
        <v>2150</v>
      </c>
    </row>
    <row r="14" spans="1:10" x14ac:dyDescent="0.2">
      <c r="A14" s="111"/>
      <c r="B14" s="19"/>
      <c r="C14" s="111" t="s">
        <v>181</v>
      </c>
      <c r="D14" s="19"/>
      <c r="E14" s="114"/>
      <c r="F14" s="114"/>
      <c r="G14" s="113"/>
      <c r="H14" s="113"/>
      <c r="I14" s="113"/>
      <c r="J14" s="113"/>
    </row>
    <row r="15" spans="1:10" x14ac:dyDescent="0.2">
      <c r="A15" s="111"/>
      <c r="B15" s="19"/>
      <c r="C15" s="111" t="s">
        <v>165</v>
      </c>
      <c r="D15" s="19"/>
      <c r="E15" s="113"/>
      <c r="F15" s="113"/>
      <c r="G15" s="113"/>
      <c r="H15" s="113"/>
      <c r="I15" s="113"/>
      <c r="J15" s="113"/>
    </row>
    <row r="16" spans="1:10" x14ac:dyDescent="0.2">
      <c r="A16" s="111"/>
      <c r="B16" s="19">
        <v>2</v>
      </c>
      <c r="C16" s="111" t="s">
        <v>166</v>
      </c>
      <c r="D16" s="19"/>
      <c r="E16" s="113">
        <v>0</v>
      </c>
      <c r="F16" s="113">
        <v>0</v>
      </c>
      <c r="G16" s="113">
        <v>0</v>
      </c>
      <c r="H16" s="113">
        <v>0</v>
      </c>
      <c r="I16" s="113">
        <v>0</v>
      </c>
      <c r="J16" s="113">
        <v>0</v>
      </c>
    </row>
    <row r="17" spans="1:10" s="116" customFormat="1" x14ac:dyDescent="0.2">
      <c r="A17" s="115"/>
      <c r="B17" s="93">
        <v>3</v>
      </c>
      <c r="C17" s="115" t="s">
        <v>167</v>
      </c>
      <c r="D17" s="93"/>
      <c r="E17" s="114">
        <v>0</v>
      </c>
      <c r="F17" s="114">
        <v>0</v>
      </c>
      <c r="G17" s="114">
        <f>G18+G19</f>
        <v>2175</v>
      </c>
      <c r="H17" s="114">
        <v>0</v>
      </c>
      <c r="I17" s="114">
        <v>1375</v>
      </c>
      <c r="J17" s="114">
        <f t="shared" ref="J17" si="1">J18+J19</f>
        <v>0</v>
      </c>
    </row>
    <row r="18" spans="1:10" x14ac:dyDescent="0.2">
      <c r="A18" s="111"/>
      <c r="B18" s="19"/>
      <c r="C18" s="111" t="s">
        <v>168</v>
      </c>
      <c r="D18" s="19"/>
      <c r="E18" s="113">
        <v>0</v>
      </c>
      <c r="F18" s="113">
        <v>0</v>
      </c>
      <c r="G18" s="113">
        <v>2175</v>
      </c>
      <c r="H18" s="114">
        <v>0</v>
      </c>
      <c r="I18" s="113">
        <v>1375</v>
      </c>
      <c r="J18" s="113">
        <v>0</v>
      </c>
    </row>
    <row r="19" spans="1:10" x14ac:dyDescent="0.2">
      <c r="A19" s="111"/>
      <c r="B19" s="19"/>
      <c r="C19" s="111" t="s">
        <v>169</v>
      </c>
      <c r="D19" s="19"/>
      <c r="E19" s="113">
        <v>0</v>
      </c>
      <c r="F19" s="113">
        <v>0</v>
      </c>
      <c r="G19" s="113">
        <v>0</v>
      </c>
      <c r="H19" s="114">
        <v>0</v>
      </c>
      <c r="I19" s="113">
        <v>0</v>
      </c>
      <c r="J19" s="113">
        <v>0</v>
      </c>
    </row>
    <row r="20" spans="1:10" x14ac:dyDescent="0.2">
      <c r="A20" s="111"/>
      <c r="B20" s="19">
        <v>4</v>
      </c>
      <c r="C20" s="111" t="s">
        <v>271</v>
      </c>
      <c r="D20" s="19"/>
      <c r="E20" s="113">
        <v>0</v>
      </c>
      <c r="F20" s="112">
        <v>0</v>
      </c>
      <c r="G20" s="112">
        <f>G21</f>
        <v>2800</v>
      </c>
      <c r="H20" s="114">
        <v>0</v>
      </c>
      <c r="I20" s="112">
        <v>2800</v>
      </c>
      <c r="J20" s="112">
        <v>0</v>
      </c>
    </row>
    <row r="21" spans="1:10" x14ac:dyDescent="0.2">
      <c r="A21" s="111"/>
      <c r="B21" s="19"/>
      <c r="C21" s="111" t="s">
        <v>408</v>
      </c>
      <c r="D21" s="19"/>
      <c r="E21" s="113">
        <v>0</v>
      </c>
      <c r="F21" s="112">
        <v>0</v>
      </c>
      <c r="G21" s="112">
        <v>2800</v>
      </c>
      <c r="H21" s="114">
        <v>0</v>
      </c>
      <c r="I21" s="112">
        <v>2800</v>
      </c>
      <c r="J21" s="112">
        <v>0</v>
      </c>
    </row>
    <row r="22" spans="1:10" x14ac:dyDescent="0.2">
      <c r="A22" s="111"/>
      <c r="B22" s="19"/>
      <c r="C22" s="111" t="s">
        <v>180</v>
      </c>
      <c r="D22" s="19"/>
      <c r="E22" s="113">
        <v>0</v>
      </c>
      <c r="F22" s="113">
        <v>0</v>
      </c>
      <c r="G22" s="113">
        <v>0</v>
      </c>
      <c r="H22" s="114">
        <v>0</v>
      </c>
      <c r="I22" s="113">
        <v>0</v>
      </c>
      <c r="J22" s="113">
        <v>0</v>
      </c>
    </row>
    <row r="23" spans="1:10" ht="30.75" customHeight="1" x14ac:dyDescent="0.2">
      <c r="A23" s="111"/>
      <c r="B23" s="19"/>
      <c r="C23" s="117" t="s">
        <v>229</v>
      </c>
      <c r="D23" s="19"/>
      <c r="E23" s="113">
        <v>0</v>
      </c>
      <c r="F23" s="113">
        <v>0</v>
      </c>
      <c r="G23" s="113">
        <v>0</v>
      </c>
      <c r="H23" s="113">
        <v>0</v>
      </c>
      <c r="I23" s="113">
        <v>0</v>
      </c>
      <c r="J23" s="113">
        <v>0</v>
      </c>
    </row>
    <row r="24" spans="1:10" s="101" customFormat="1" x14ac:dyDescent="0.2">
      <c r="A24" s="118" t="s">
        <v>14</v>
      </c>
      <c r="B24" s="118"/>
      <c r="C24" s="119" t="s">
        <v>170</v>
      </c>
      <c r="D24" s="118"/>
      <c r="E24" s="120">
        <v>2000</v>
      </c>
      <c r="F24" s="120">
        <f>F25+F40+F47+F62+F65</f>
        <v>2073</v>
      </c>
      <c r="G24" s="120">
        <f>G25+G47+G62+G65</f>
        <v>6975</v>
      </c>
      <c r="H24" s="120">
        <f>H25+H47+H62+H65</f>
        <v>2000</v>
      </c>
      <c r="I24" s="120">
        <f>I25+I40+I47+I62+I65</f>
        <v>6375</v>
      </c>
      <c r="J24" s="120">
        <f>J25+J40+J47+J62+J65</f>
        <v>2150</v>
      </c>
    </row>
    <row r="25" spans="1:10" s="101" customFormat="1" x14ac:dyDescent="0.2">
      <c r="A25" s="119"/>
      <c r="B25" s="118">
        <v>1</v>
      </c>
      <c r="C25" s="119" t="s">
        <v>171</v>
      </c>
      <c r="D25" s="118"/>
      <c r="E25" s="120">
        <f>E26+E34+E39+E27</f>
        <v>1771</v>
      </c>
      <c r="F25" s="120">
        <f t="shared" ref="F25:J25" si="2">F26+F34+F39+F27</f>
        <v>998</v>
      </c>
      <c r="G25" s="120">
        <f t="shared" si="2"/>
        <v>5500</v>
      </c>
      <c r="H25" s="120">
        <f t="shared" si="2"/>
        <v>1239</v>
      </c>
      <c r="I25" s="120">
        <f t="shared" si="2"/>
        <v>5175</v>
      </c>
      <c r="J25" s="120">
        <f t="shared" si="2"/>
        <v>1200</v>
      </c>
    </row>
    <row r="26" spans="1:10" ht="25.5" x14ac:dyDescent="0.2">
      <c r="A26" s="121"/>
      <c r="B26" s="94"/>
      <c r="C26" s="122" t="s">
        <v>172</v>
      </c>
      <c r="D26" s="94"/>
      <c r="E26" s="114">
        <v>0</v>
      </c>
      <c r="F26" s="114">
        <v>0</v>
      </c>
      <c r="G26" s="114">
        <v>0</v>
      </c>
      <c r="H26" s="114"/>
      <c r="I26" s="114">
        <v>0</v>
      </c>
      <c r="J26" s="114">
        <v>0</v>
      </c>
    </row>
    <row r="27" spans="1:10" ht="31.5" customHeight="1" x14ac:dyDescent="0.2">
      <c r="A27" s="123"/>
      <c r="B27" s="124"/>
      <c r="C27" s="125" t="s">
        <v>173</v>
      </c>
      <c r="D27" s="126"/>
      <c r="E27" s="127">
        <v>771</v>
      </c>
      <c r="F27" s="127">
        <v>932</v>
      </c>
      <c r="G27" s="127">
        <v>900</v>
      </c>
      <c r="H27" s="127">
        <v>839</v>
      </c>
      <c r="I27" s="127">
        <v>1000</v>
      </c>
      <c r="J27" s="127">
        <v>1200</v>
      </c>
    </row>
    <row r="28" spans="1:10" x14ac:dyDescent="0.2">
      <c r="A28" s="121"/>
      <c r="B28" s="128"/>
      <c r="C28" s="129" t="s">
        <v>357</v>
      </c>
      <c r="D28" s="130" t="s">
        <v>397</v>
      </c>
      <c r="E28" s="131">
        <v>0</v>
      </c>
      <c r="F28" s="132">
        <v>0</v>
      </c>
      <c r="G28" s="132">
        <v>0</v>
      </c>
      <c r="H28" s="131">
        <v>0</v>
      </c>
      <c r="I28" s="132"/>
      <c r="J28" s="133"/>
    </row>
    <row r="29" spans="1:10" x14ac:dyDescent="0.2">
      <c r="A29" s="121"/>
      <c r="B29" s="128"/>
      <c r="C29" s="134" t="s">
        <v>360</v>
      </c>
      <c r="D29" s="135"/>
      <c r="E29" s="136">
        <v>0</v>
      </c>
      <c r="F29" s="137">
        <v>0</v>
      </c>
      <c r="G29" s="137">
        <v>0</v>
      </c>
      <c r="H29" s="136">
        <v>0</v>
      </c>
      <c r="I29" s="137">
        <v>0</v>
      </c>
      <c r="J29" s="138">
        <v>200</v>
      </c>
    </row>
    <row r="30" spans="1:10" ht="17.25" customHeight="1" x14ac:dyDescent="0.2">
      <c r="A30" s="121"/>
      <c r="B30" s="128"/>
      <c r="C30" s="139" t="s">
        <v>358</v>
      </c>
      <c r="D30" s="140"/>
      <c r="E30" s="141"/>
      <c r="F30" s="142"/>
      <c r="G30" s="142"/>
      <c r="H30" s="141"/>
      <c r="I30" s="142"/>
      <c r="J30" s="143">
        <v>200</v>
      </c>
    </row>
    <row r="31" spans="1:10" ht="50.25" customHeight="1" x14ac:dyDescent="0.2">
      <c r="A31" s="121"/>
      <c r="B31" s="128"/>
      <c r="C31" s="144" t="s">
        <v>359</v>
      </c>
      <c r="D31" s="197" t="s">
        <v>397</v>
      </c>
      <c r="E31" s="131">
        <v>771</v>
      </c>
      <c r="F31" s="132">
        <f>F33</f>
        <v>933</v>
      </c>
      <c r="G31" s="132">
        <f t="shared" ref="G31:J31" si="3">G33</f>
        <v>900</v>
      </c>
      <c r="H31" s="133">
        <v>839</v>
      </c>
      <c r="I31" s="132">
        <f t="shared" si="3"/>
        <v>1000</v>
      </c>
      <c r="J31" s="132">
        <f t="shared" si="3"/>
        <v>1000</v>
      </c>
    </row>
    <row r="32" spans="1:10" ht="19.5" customHeight="1" x14ac:dyDescent="0.2">
      <c r="A32" s="121"/>
      <c r="B32" s="128"/>
      <c r="C32" s="134" t="s">
        <v>361</v>
      </c>
      <c r="D32" s="135"/>
      <c r="E32" s="136"/>
      <c r="F32" s="137">
        <v>0</v>
      </c>
      <c r="G32" s="137">
        <v>0</v>
      </c>
      <c r="H32" s="136"/>
      <c r="I32" s="137">
        <v>0</v>
      </c>
      <c r="J32" s="138">
        <v>0</v>
      </c>
    </row>
    <row r="33" spans="1:10" s="101" customFormat="1" x14ac:dyDescent="0.2">
      <c r="A33" s="121"/>
      <c r="B33" s="176"/>
      <c r="C33" s="134" t="s">
        <v>358</v>
      </c>
      <c r="D33" s="135"/>
      <c r="E33" s="136">
        <v>771</v>
      </c>
      <c r="F33" s="137">
        <v>933</v>
      </c>
      <c r="G33" s="142">
        <v>900</v>
      </c>
      <c r="H33" s="136">
        <v>839</v>
      </c>
      <c r="I33" s="137">
        <v>1000</v>
      </c>
      <c r="J33" s="138">
        <v>1000</v>
      </c>
    </row>
    <row r="34" spans="1:10" ht="30" customHeight="1" x14ac:dyDescent="0.2">
      <c r="A34" s="121"/>
      <c r="B34" s="94"/>
      <c r="C34" s="147" t="s">
        <v>174</v>
      </c>
      <c r="D34" s="111"/>
      <c r="E34" s="114">
        <v>1000</v>
      </c>
      <c r="F34" s="114">
        <v>66</v>
      </c>
      <c r="G34" s="114">
        <v>4600</v>
      </c>
      <c r="H34" s="114">
        <v>400</v>
      </c>
      <c r="I34" s="114">
        <v>4175</v>
      </c>
      <c r="J34" s="114">
        <v>0</v>
      </c>
    </row>
    <row r="35" spans="1:10" ht="30" customHeight="1" x14ac:dyDescent="0.2">
      <c r="A35" s="121"/>
      <c r="B35" s="177"/>
      <c r="C35" s="182" t="s">
        <v>398</v>
      </c>
      <c r="D35" s="195" t="s">
        <v>388</v>
      </c>
      <c r="E35" s="132"/>
      <c r="F35" s="138">
        <v>66</v>
      </c>
      <c r="G35" s="132">
        <f>G37+G38</f>
        <v>4600</v>
      </c>
      <c r="H35" s="132">
        <v>400</v>
      </c>
      <c r="I35" s="133">
        <v>4175</v>
      </c>
      <c r="J35" s="132">
        <f t="shared" ref="J35" si="4">J37+J38</f>
        <v>0</v>
      </c>
    </row>
    <row r="36" spans="1:10" ht="11.25" customHeight="1" x14ac:dyDescent="0.2">
      <c r="A36" s="121"/>
      <c r="B36" s="177"/>
      <c r="C36" s="183" t="s">
        <v>358</v>
      </c>
      <c r="D36" s="377"/>
      <c r="E36" s="137"/>
      <c r="F36" s="136"/>
      <c r="G36" s="137"/>
      <c r="H36" s="137">
        <v>400</v>
      </c>
      <c r="I36" s="136"/>
      <c r="J36" s="137"/>
    </row>
    <row r="37" spans="1:10" ht="15" customHeight="1" x14ac:dyDescent="0.2">
      <c r="A37" s="121"/>
      <c r="B37" s="177"/>
      <c r="C37" s="183" t="s">
        <v>399</v>
      </c>
      <c r="D37" s="196"/>
      <c r="E37" s="205"/>
      <c r="G37" s="137">
        <v>1800</v>
      </c>
      <c r="H37" s="137">
        <v>0</v>
      </c>
      <c r="I37" s="136">
        <v>1375</v>
      </c>
      <c r="J37" s="137">
        <v>0</v>
      </c>
    </row>
    <row r="38" spans="1:10" ht="21.75" customHeight="1" x14ac:dyDescent="0.2">
      <c r="A38" s="121"/>
      <c r="B38" s="177"/>
      <c r="C38" s="184" t="s">
        <v>400</v>
      </c>
      <c r="D38" s="104"/>
      <c r="E38" s="142"/>
      <c r="F38" s="143"/>
      <c r="G38" s="142">
        <v>2800</v>
      </c>
      <c r="H38" s="142">
        <v>0</v>
      </c>
      <c r="I38" s="141">
        <v>2800</v>
      </c>
      <c r="J38" s="142">
        <v>0</v>
      </c>
    </row>
    <row r="39" spans="1:10" ht="38.25" customHeight="1" x14ac:dyDescent="0.2">
      <c r="A39" s="119"/>
      <c r="B39" s="99"/>
      <c r="C39" s="146" t="s">
        <v>175</v>
      </c>
      <c r="D39" s="178"/>
      <c r="E39" s="179">
        <v>0</v>
      </c>
      <c r="F39" s="179">
        <v>0</v>
      </c>
      <c r="G39" s="179">
        <v>0</v>
      </c>
      <c r="H39" s="179">
        <v>0</v>
      </c>
      <c r="I39" s="179">
        <v>0</v>
      </c>
      <c r="J39" s="179">
        <v>0</v>
      </c>
    </row>
    <row r="40" spans="1:10" ht="15.75" customHeight="1" x14ac:dyDescent="0.2">
      <c r="A40" s="121"/>
      <c r="B40" s="118">
        <v>2</v>
      </c>
      <c r="C40" s="119" t="s">
        <v>176</v>
      </c>
      <c r="D40" s="94"/>
      <c r="E40" s="114">
        <f>E41</f>
        <v>930</v>
      </c>
      <c r="F40" s="114">
        <v>0</v>
      </c>
      <c r="G40" s="114">
        <v>0</v>
      </c>
      <c r="H40" s="114">
        <v>0</v>
      </c>
      <c r="I40" s="114">
        <f>I41</f>
        <v>850</v>
      </c>
      <c r="J40" s="114">
        <f>J41</f>
        <v>600</v>
      </c>
    </row>
    <row r="41" spans="1:10" ht="27.75" customHeight="1" x14ac:dyDescent="0.2">
      <c r="A41" s="123"/>
      <c r="B41" s="124"/>
      <c r="C41" s="148" t="s">
        <v>172</v>
      </c>
      <c r="D41" s="158"/>
      <c r="E41" s="159">
        <v>930</v>
      </c>
      <c r="F41" s="160">
        <v>0</v>
      </c>
      <c r="G41" s="160">
        <v>0</v>
      </c>
      <c r="H41" s="160">
        <v>0</v>
      </c>
      <c r="I41" s="160">
        <v>850</v>
      </c>
      <c r="J41" s="160">
        <v>600</v>
      </c>
    </row>
    <row r="42" spans="1:10" ht="14.25" customHeight="1" x14ac:dyDescent="0.2">
      <c r="A42" s="123"/>
      <c r="B42" s="124"/>
      <c r="C42" s="199" t="s">
        <v>409</v>
      </c>
      <c r="D42" s="198"/>
      <c r="E42" s="159">
        <v>80</v>
      </c>
      <c r="F42" s="160"/>
      <c r="G42" s="160">
        <v>0</v>
      </c>
      <c r="H42" s="160">
        <v>0</v>
      </c>
      <c r="I42" s="160"/>
      <c r="J42" s="160"/>
    </row>
    <row r="43" spans="1:10" ht="16.5" customHeight="1" x14ac:dyDescent="0.2">
      <c r="A43" s="119"/>
      <c r="B43" s="94"/>
      <c r="C43" s="122" t="s">
        <v>356</v>
      </c>
      <c r="D43" s="149" t="s">
        <v>397</v>
      </c>
      <c r="E43" s="114">
        <v>850</v>
      </c>
      <c r="F43" s="114">
        <v>0</v>
      </c>
      <c r="G43" s="114">
        <v>0</v>
      </c>
      <c r="H43" s="114">
        <v>0</v>
      </c>
      <c r="I43" s="114">
        <v>850</v>
      </c>
      <c r="J43" s="114">
        <v>600</v>
      </c>
    </row>
    <row r="44" spans="1:10" ht="27" customHeight="1" x14ac:dyDescent="0.2">
      <c r="A44" s="121"/>
      <c r="B44" s="94"/>
      <c r="C44" s="148" t="s">
        <v>173</v>
      </c>
      <c r="D44" s="130"/>
      <c r="E44" s="132">
        <v>0</v>
      </c>
      <c r="F44" s="132">
        <v>0</v>
      </c>
      <c r="G44" s="132">
        <v>0</v>
      </c>
      <c r="H44" s="132">
        <v>0</v>
      </c>
      <c r="I44" s="132"/>
      <c r="J44" s="132"/>
    </row>
    <row r="45" spans="1:10" s="101" customFormat="1" ht="25.5" customHeight="1" x14ac:dyDescent="0.2">
      <c r="A45" s="121"/>
      <c r="B45" s="94"/>
      <c r="C45" s="122" t="s">
        <v>174</v>
      </c>
      <c r="D45" s="151"/>
      <c r="E45" s="114">
        <v>0</v>
      </c>
      <c r="F45" s="114">
        <v>0</v>
      </c>
      <c r="G45" s="114"/>
      <c r="H45" s="114"/>
      <c r="I45" s="114"/>
      <c r="J45" s="114"/>
    </row>
    <row r="46" spans="1:10" ht="51" x14ac:dyDescent="0.2">
      <c r="A46" s="121"/>
      <c r="B46" s="99"/>
      <c r="C46" s="122" t="s">
        <v>175</v>
      </c>
      <c r="D46" s="151"/>
      <c r="E46" s="114">
        <v>0</v>
      </c>
      <c r="F46" s="114">
        <v>0</v>
      </c>
      <c r="G46" s="114"/>
      <c r="H46" s="114"/>
      <c r="I46" s="114"/>
      <c r="J46" s="114"/>
    </row>
    <row r="47" spans="1:10" ht="30.75" customHeight="1" x14ac:dyDescent="0.2">
      <c r="A47" s="121"/>
      <c r="B47" s="118">
        <v>3</v>
      </c>
      <c r="C47" s="152" t="s">
        <v>177</v>
      </c>
      <c r="D47" s="151"/>
      <c r="E47" s="114">
        <f>E48+E65+E66</f>
        <v>199</v>
      </c>
      <c r="F47" s="114">
        <f t="shared" ref="F47:J47" si="5">F48+F65+F66</f>
        <v>699</v>
      </c>
      <c r="G47" s="114">
        <f t="shared" si="5"/>
        <v>1258</v>
      </c>
      <c r="H47" s="114">
        <f>H48+H59+H60+M61</f>
        <v>365</v>
      </c>
      <c r="I47" s="114">
        <f t="shared" si="5"/>
        <v>250</v>
      </c>
      <c r="J47" s="114">
        <f t="shared" si="5"/>
        <v>250</v>
      </c>
    </row>
    <row r="48" spans="1:10" ht="25.5" x14ac:dyDescent="0.2">
      <c r="A48" s="121"/>
      <c r="B48" s="94"/>
      <c r="C48" s="122" t="s">
        <v>172</v>
      </c>
      <c r="D48" s="151"/>
      <c r="E48" s="114">
        <v>199</v>
      </c>
      <c r="F48" s="114">
        <v>699</v>
      </c>
      <c r="G48" s="114">
        <f>G49+G50+G51+G52+G53</f>
        <v>1258</v>
      </c>
      <c r="H48" s="114">
        <f>H49+H50+H51+H56</f>
        <v>365</v>
      </c>
      <c r="I48" s="114">
        <v>250</v>
      </c>
      <c r="J48" s="114">
        <v>250</v>
      </c>
    </row>
    <row r="49" spans="1:10" ht="25.5" x14ac:dyDescent="0.2">
      <c r="A49" s="121"/>
      <c r="B49" s="94"/>
      <c r="C49" s="122" t="s">
        <v>275</v>
      </c>
      <c r="D49" s="151" t="s">
        <v>388</v>
      </c>
      <c r="E49" s="114">
        <v>24</v>
      </c>
      <c r="F49" s="114">
        <v>179</v>
      </c>
      <c r="G49" s="114">
        <v>49</v>
      </c>
      <c r="H49" s="114">
        <v>49</v>
      </c>
      <c r="I49" s="114">
        <v>0</v>
      </c>
      <c r="J49" s="114">
        <v>0</v>
      </c>
    </row>
    <row r="50" spans="1:10" ht="25.5" x14ac:dyDescent="0.2">
      <c r="A50" s="119"/>
      <c r="B50" s="94"/>
      <c r="C50" s="147" t="s">
        <v>274</v>
      </c>
      <c r="D50" s="151" t="s">
        <v>388</v>
      </c>
      <c r="E50" s="114">
        <v>25</v>
      </c>
      <c r="F50" s="114">
        <v>136</v>
      </c>
      <c r="G50" s="114">
        <v>48</v>
      </c>
      <c r="H50" s="114">
        <v>48</v>
      </c>
      <c r="I50" s="114">
        <v>0</v>
      </c>
      <c r="J50" s="114">
        <v>0</v>
      </c>
    </row>
    <row r="51" spans="1:10" x14ac:dyDescent="0.2">
      <c r="A51" s="121"/>
      <c r="B51" s="94"/>
      <c r="C51" s="147" t="s">
        <v>401</v>
      </c>
      <c r="D51" s="94" t="s">
        <v>388</v>
      </c>
      <c r="E51" s="114">
        <v>150</v>
      </c>
      <c r="F51" s="114">
        <v>202</v>
      </c>
      <c r="G51" s="114">
        <v>86</v>
      </c>
      <c r="H51" s="114">
        <v>86</v>
      </c>
      <c r="I51" s="114">
        <v>0</v>
      </c>
      <c r="J51" s="114">
        <v>0</v>
      </c>
    </row>
    <row r="52" spans="1:10" ht="25.5" x14ac:dyDescent="0.2">
      <c r="A52" s="121"/>
      <c r="B52" s="94"/>
      <c r="C52" s="125" t="s">
        <v>402</v>
      </c>
      <c r="D52" s="97" t="s">
        <v>397</v>
      </c>
      <c r="E52" s="132">
        <v>0</v>
      </c>
      <c r="F52" s="132">
        <v>0</v>
      </c>
      <c r="G52" s="132">
        <v>700</v>
      </c>
      <c r="H52" s="132">
        <v>0</v>
      </c>
      <c r="I52" s="132">
        <v>250</v>
      </c>
      <c r="J52" s="132">
        <v>250</v>
      </c>
    </row>
    <row r="53" spans="1:10" ht="25.5" x14ac:dyDescent="0.2">
      <c r="A53" s="119"/>
      <c r="B53" s="185"/>
      <c r="C53" s="182" t="s">
        <v>406</v>
      </c>
      <c r="D53" s="97" t="s">
        <v>388</v>
      </c>
      <c r="E53" s="131">
        <v>0</v>
      </c>
      <c r="F53" s="132">
        <v>41.055</v>
      </c>
      <c r="G53" s="132">
        <v>375</v>
      </c>
      <c r="H53" s="131">
        <v>0</v>
      </c>
      <c r="I53" s="132">
        <v>0</v>
      </c>
      <c r="J53" s="133">
        <v>0</v>
      </c>
    </row>
    <row r="54" spans="1:10" x14ac:dyDescent="0.2">
      <c r="A54" s="119"/>
      <c r="B54" s="185"/>
      <c r="C54" s="183" t="s">
        <v>358</v>
      </c>
      <c r="D54" s="187"/>
      <c r="E54" s="136">
        <v>0</v>
      </c>
      <c r="F54" s="137">
        <v>41.055</v>
      </c>
      <c r="G54" s="137"/>
      <c r="H54" s="136"/>
      <c r="I54" s="137"/>
      <c r="J54" s="138"/>
    </row>
    <row r="55" spans="1:10" x14ac:dyDescent="0.2">
      <c r="A55" s="119"/>
      <c r="B55" s="185"/>
      <c r="C55" s="184" t="s">
        <v>399</v>
      </c>
      <c r="D55" s="145"/>
      <c r="E55" s="141"/>
      <c r="F55" s="142"/>
      <c r="G55" s="142">
        <v>375</v>
      </c>
      <c r="H55" s="141">
        <v>0</v>
      </c>
      <c r="I55" s="142"/>
      <c r="J55" s="143"/>
    </row>
    <row r="56" spans="1:10" ht="25.5" x14ac:dyDescent="0.2">
      <c r="A56" s="119"/>
      <c r="B56" s="185"/>
      <c r="C56" s="184" t="s">
        <v>443</v>
      </c>
      <c r="D56" s="187" t="s">
        <v>273</v>
      </c>
      <c r="E56" s="136"/>
      <c r="F56" s="137"/>
      <c r="G56" s="132"/>
      <c r="H56" s="136">
        <v>182</v>
      </c>
      <c r="I56" s="137"/>
      <c r="J56" s="138"/>
    </row>
    <row r="57" spans="1:10" ht="30" customHeight="1" x14ac:dyDescent="0.2">
      <c r="A57" s="121"/>
      <c r="B57" s="94"/>
      <c r="C57" s="150" t="s">
        <v>403</v>
      </c>
      <c r="D57" s="135" t="s">
        <v>273</v>
      </c>
      <c r="E57" s="186"/>
      <c r="F57" s="186">
        <v>100.889</v>
      </c>
      <c r="G57" s="186">
        <v>0</v>
      </c>
      <c r="H57" s="378"/>
      <c r="I57" s="186">
        <v>0</v>
      </c>
      <c r="J57" s="186">
        <v>0</v>
      </c>
    </row>
    <row r="58" spans="1:10" ht="22.5" customHeight="1" x14ac:dyDescent="0.2">
      <c r="A58" s="121"/>
      <c r="B58" s="94"/>
      <c r="C58" s="122" t="s">
        <v>404</v>
      </c>
      <c r="D58" s="140" t="s">
        <v>273</v>
      </c>
      <c r="E58" s="142"/>
      <c r="F58" s="142">
        <v>40.319000000000003</v>
      </c>
      <c r="G58" s="142">
        <v>0</v>
      </c>
      <c r="H58" s="143"/>
      <c r="I58" s="142">
        <v>0</v>
      </c>
      <c r="J58" s="142">
        <v>0</v>
      </c>
    </row>
    <row r="59" spans="1:10" ht="25.5" x14ac:dyDescent="0.2">
      <c r="A59" s="111"/>
      <c r="C59" s="122" t="s">
        <v>173</v>
      </c>
      <c r="D59" s="94"/>
      <c r="E59" s="200">
        <v>0</v>
      </c>
      <c r="F59" s="111">
        <v>0</v>
      </c>
      <c r="G59" s="112">
        <v>0</v>
      </c>
      <c r="I59" s="111">
        <v>0</v>
      </c>
      <c r="J59" s="111">
        <v>0</v>
      </c>
    </row>
    <row r="60" spans="1:10" ht="22.5" customHeight="1" x14ac:dyDescent="0.2">
      <c r="A60" s="111"/>
      <c r="B60" s="94"/>
      <c r="C60" s="148" t="s">
        <v>174</v>
      </c>
      <c r="D60" s="97"/>
      <c r="E60" s="132">
        <v>0</v>
      </c>
      <c r="F60" s="132">
        <v>0</v>
      </c>
      <c r="G60" s="132">
        <v>0</v>
      </c>
      <c r="H60" s="132"/>
      <c r="I60" s="132">
        <v>0</v>
      </c>
      <c r="J60" s="132">
        <v>0</v>
      </c>
    </row>
    <row r="61" spans="1:10" ht="51" x14ac:dyDescent="0.2">
      <c r="A61" s="111"/>
      <c r="B61" s="153"/>
      <c r="C61" s="129" t="s">
        <v>175</v>
      </c>
      <c r="D61" s="103"/>
      <c r="E61" s="131">
        <v>0</v>
      </c>
      <c r="F61" s="132">
        <v>0</v>
      </c>
      <c r="G61" s="114">
        <v>0</v>
      </c>
      <c r="H61" s="131"/>
      <c r="I61" s="132">
        <v>0</v>
      </c>
      <c r="J61" s="133">
        <v>0</v>
      </c>
    </row>
    <row r="62" spans="1:10" x14ac:dyDescent="0.2">
      <c r="A62" s="121"/>
      <c r="B62" s="185">
        <v>4</v>
      </c>
      <c r="C62" s="192" t="s">
        <v>185</v>
      </c>
      <c r="D62" s="130"/>
      <c r="E62" s="132">
        <f>E63</f>
        <v>100</v>
      </c>
      <c r="F62" s="132">
        <f>F63</f>
        <v>376</v>
      </c>
      <c r="G62" s="132">
        <f t="shared" ref="G62:J62" si="6">G63</f>
        <v>217</v>
      </c>
      <c r="H62" s="132">
        <f t="shared" si="6"/>
        <v>396</v>
      </c>
      <c r="I62" s="132">
        <f t="shared" si="6"/>
        <v>100</v>
      </c>
      <c r="J62" s="132">
        <f t="shared" si="6"/>
        <v>100</v>
      </c>
    </row>
    <row r="63" spans="1:10" x14ac:dyDescent="0.2">
      <c r="A63" s="121"/>
      <c r="B63" s="128"/>
      <c r="C63" s="189" t="s">
        <v>362</v>
      </c>
      <c r="D63" s="97"/>
      <c r="E63" s="131">
        <v>100</v>
      </c>
      <c r="F63" s="132">
        <v>376</v>
      </c>
      <c r="G63" s="132">
        <v>217</v>
      </c>
      <c r="H63" s="131">
        <v>396</v>
      </c>
      <c r="I63" s="132">
        <v>100</v>
      </c>
      <c r="J63" s="133">
        <v>100</v>
      </c>
    </row>
    <row r="64" spans="1:10" x14ac:dyDescent="0.2">
      <c r="A64" s="111"/>
      <c r="B64" s="153"/>
      <c r="C64" s="190" t="s">
        <v>405</v>
      </c>
      <c r="D64" s="105"/>
      <c r="E64" s="206">
        <v>100</v>
      </c>
      <c r="F64" s="104">
        <v>376</v>
      </c>
      <c r="G64" s="104">
        <v>217</v>
      </c>
      <c r="H64" s="181">
        <v>396</v>
      </c>
      <c r="I64" s="104">
        <v>100</v>
      </c>
      <c r="J64" s="191">
        <v>100</v>
      </c>
    </row>
    <row r="65" spans="1:10" ht="25.5" x14ac:dyDescent="0.2">
      <c r="A65" s="111"/>
      <c r="B65" s="193">
        <v>5</v>
      </c>
      <c r="C65" s="194" t="s">
        <v>178</v>
      </c>
      <c r="D65" s="105"/>
      <c r="E65" s="207">
        <v>0</v>
      </c>
      <c r="F65" s="104">
        <v>0</v>
      </c>
      <c r="G65" s="104">
        <v>0</v>
      </c>
      <c r="H65" s="104"/>
      <c r="I65" s="104">
        <v>0</v>
      </c>
      <c r="J65" s="104">
        <v>0</v>
      </c>
    </row>
    <row r="66" spans="1:10" x14ac:dyDescent="0.2">
      <c r="A66" s="111"/>
      <c r="B66" s="19"/>
      <c r="C66" s="111" t="s">
        <v>168</v>
      </c>
      <c r="D66" s="19"/>
      <c r="E66" s="208">
        <v>0</v>
      </c>
      <c r="F66" s="111">
        <v>0</v>
      </c>
      <c r="G66" s="111">
        <v>0</v>
      </c>
      <c r="H66" s="111"/>
      <c r="I66" s="111">
        <v>0</v>
      </c>
      <c r="J66" s="111">
        <v>0</v>
      </c>
    </row>
    <row r="67" spans="1:10" x14ac:dyDescent="0.2">
      <c r="A67" s="111"/>
      <c r="B67" s="19"/>
      <c r="C67" s="111" t="s">
        <v>407</v>
      </c>
      <c r="D67" s="19"/>
      <c r="E67" s="208">
        <v>0</v>
      </c>
      <c r="F67" s="111">
        <v>0</v>
      </c>
      <c r="G67" s="111">
        <v>0</v>
      </c>
      <c r="H67" s="111"/>
      <c r="I67" s="111">
        <v>0</v>
      </c>
      <c r="J67" s="111">
        <v>0</v>
      </c>
    </row>
    <row r="68" spans="1:10" x14ac:dyDescent="0.2">
      <c r="A68" s="180"/>
      <c r="B68" s="188"/>
      <c r="C68" s="180"/>
      <c r="D68" s="188"/>
      <c r="E68" s="209"/>
      <c r="F68" s="180"/>
      <c r="G68" s="180"/>
      <c r="H68" s="180"/>
      <c r="I68" s="180"/>
      <c r="J68" s="180"/>
    </row>
    <row r="69" spans="1:10" x14ac:dyDescent="0.2">
      <c r="A69" s="180"/>
      <c r="B69" s="188"/>
      <c r="C69" s="180"/>
      <c r="D69" s="188"/>
      <c r="E69" s="209"/>
      <c r="F69" s="180"/>
      <c r="G69" s="180"/>
      <c r="H69" s="180"/>
      <c r="I69" s="180"/>
      <c r="J69" s="180"/>
    </row>
    <row r="70" spans="1:10" x14ac:dyDescent="0.2">
      <c r="A70" s="180"/>
      <c r="B70" s="188"/>
      <c r="C70" s="180"/>
      <c r="D70" s="188"/>
      <c r="E70" s="209"/>
      <c r="F70" s="180"/>
      <c r="G70" s="180"/>
      <c r="H70" s="180"/>
      <c r="I70" s="180"/>
      <c r="J70" s="180"/>
    </row>
    <row r="71" spans="1:10" ht="14.25" x14ac:dyDescent="0.2">
      <c r="C71" s="171" t="s">
        <v>390</v>
      </c>
      <c r="D71" s="171"/>
      <c r="E71" s="173"/>
      <c r="F71" s="172"/>
      <c r="G71" s="171" t="s">
        <v>391</v>
      </c>
      <c r="H71" s="171"/>
      <c r="I71" s="171"/>
    </row>
    <row r="72" spans="1:10" ht="14.25" x14ac:dyDescent="0.2">
      <c r="C72" s="171" t="s">
        <v>392</v>
      </c>
      <c r="D72" s="171"/>
      <c r="E72" s="173"/>
      <c r="F72" s="172"/>
      <c r="G72" s="171" t="s">
        <v>393</v>
      </c>
      <c r="H72" s="171"/>
      <c r="I72" s="171"/>
    </row>
  </sheetData>
  <mergeCells count="5">
    <mergeCell ref="D9:D10"/>
    <mergeCell ref="E9:F9"/>
    <mergeCell ref="G9:J9"/>
    <mergeCell ref="C9:C10"/>
    <mergeCell ref="A7:J7"/>
  </mergeCells>
  <phoneticPr fontId="28" type="noConversion"/>
  <pageMargins left="0.27559055118110198" right="0.15748031496063" top="0.196850393700787" bottom="0.37" header="0.15748031496063" footer="0.17"/>
  <pageSetup paperSize="9" scale="93" fitToHeight="0" orientation="portrait" r:id="rId1"/>
  <headerFooter>
    <oddFooter>&amp;C&amp;P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DC477-8370-4FBA-B84B-EC33A2218C22}">
  <dimension ref="A1:P27"/>
  <sheetViews>
    <sheetView topLeftCell="A14" workbookViewId="0">
      <selection activeCell="P13" sqref="P13"/>
    </sheetView>
  </sheetViews>
  <sheetFormatPr defaultRowHeight="15" x14ac:dyDescent="0.25"/>
  <cols>
    <col min="1" max="1" width="3.7109375" customWidth="1"/>
    <col min="2" max="2" width="24" customWidth="1"/>
    <col min="3" max="3" width="7.42578125" customWidth="1"/>
    <col min="4" max="4" width="7.140625" customWidth="1"/>
    <col min="5" max="5" width="9.28515625" customWidth="1"/>
    <col min="6" max="6" width="7.140625" bestFit="1" customWidth="1"/>
    <col min="7" max="7" width="8.28515625" customWidth="1"/>
    <col min="8" max="8" width="7.140625" bestFit="1" customWidth="1"/>
    <col min="9" max="9" width="7.42578125" customWidth="1"/>
    <col min="10" max="10" width="7" customWidth="1"/>
    <col min="11" max="11" width="7.85546875" customWidth="1"/>
  </cols>
  <sheetData>
    <row r="1" spans="1:15" ht="15.75" x14ac:dyDescent="0.25">
      <c r="A1" s="3"/>
      <c r="B1" s="2"/>
      <c r="C1" s="2"/>
      <c r="D1" s="2"/>
      <c r="E1" s="2"/>
      <c r="F1" s="482" t="s">
        <v>395</v>
      </c>
      <c r="G1" s="482"/>
      <c r="H1" s="482"/>
      <c r="I1" s="482"/>
      <c r="J1" s="482"/>
      <c r="K1" s="482"/>
    </row>
    <row r="2" spans="1:15" ht="15.75" x14ac:dyDescent="0.25">
      <c r="A2" s="3"/>
      <c r="B2" s="2" t="s">
        <v>366</v>
      </c>
      <c r="C2" s="2"/>
      <c r="D2" s="2"/>
      <c r="E2" s="3"/>
      <c r="F2" s="3"/>
      <c r="G2" s="3"/>
      <c r="H2" s="3"/>
      <c r="I2" s="3"/>
      <c r="J2" s="1"/>
      <c r="K2" s="3"/>
    </row>
    <row r="3" spans="1:15" ht="15.75" x14ac:dyDescent="0.25">
      <c r="A3" s="3"/>
      <c r="B3" s="2" t="s">
        <v>364</v>
      </c>
      <c r="C3" s="2"/>
      <c r="D3" s="2"/>
      <c r="E3" s="3"/>
      <c r="F3" s="3"/>
      <c r="G3" s="3"/>
      <c r="H3" s="3"/>
      <c r="I3" s="3"/>
      <c r="J3" s="3"/>
      <c r="K3" s="3"/>
    </row>
    <row r="4" spans="1:15" ht="15.75" x14ac:dyDescent="0.25">
      <c r="A4" s="3"/>
      <c r="B4" s="2" t="s">
        <v>292</v>
      </c>
      <c r="C4" s="2"/>
      <c r="D4" s="2"/>
      <c r="E4" s="3"/>
      <c r="F4" s="3"/>
      <c r="G4" s="3"/>
      <c r="H4" s="3"/>
      <c r="I4" s="3"/>
      <c r="J4" s="3"/>
      <c r="K4" s="3"/>
    </row>
    <row r="5" spans="1:15" ht="15.75" x14ac:dyDescent="0.25">
      <c r="A5" s="3"/>
      <c r="B5" s="2"/>
      <c r="C5" s="2"/>
      <c r="D5" s="2"/>
      <c r="E5" s="3"/>
      <c r="F5" s="3"/>
      <c r="G5" s="3"/>
      <c r="H5" s="3"/>
      <c r="I5" s="3"/>
      <c r="J5" s="3"/>
      <c r="K5" s="3"/>
    </row>
    <row r="6" spans="1:15" ht="15.75" x14ac:dyDescent="0.25">
      <c r="A6" s="490" t="s">
        <v>276</v>
      </c>
      <c r="B6" s="490"/>
      <c r="C6" s="490"/>
      <c r="D6" s="490"/>
      <c r="E6" s="490"/>
      <c r="F6" s="490"/>
      <c r="G6" s="490"/>
      <c r="H6" s="490"/>
      <c r="I6" s="490"/>
      <c r="J6" s="490"/>
      <c r="K6" s="490"/>
      <c r="O6" s="24"/>
    </row>
    <row r="7" spans="1:15" x14ac:dyDescent="0.25">
      <c r="A7" s="3"/>
      <c r="B7" s="3"/>
      <c r="C7" s="3"/>
      <c r="D7" s="3"/>
      <c r="E7" s="3"/>
      <c r="F7" s="3"/>
      <c r="G7" s="3"/>
      <c r="H7" s="3"/>
      <c r="I7" s="3"/>
      <c r="J7" s="3"/>
      <c r="K7" s="3" t="s">
        <v>57</v>
      </c>
    </row>
    <row r="8" spans="1:15" x14ac:dyDescent="0.25">
      <c r="A8" s="491" t="s">
        <v>277</v>
      </c>
      <c r="B8" s="489" t="s">
        <v>278</v>
      </c>
      <c r="C8" s="472" t="s">
        <v>279</v>
      </c>
      <c r="D8" s="493" t="s">
        <v>384</v>
      </c>
      <c r="E8" s="493"/>
      <c r="F8" s="493" t="s">
        <v>385</v>
      </c>
      <c r="G8" s="493"/>
      <c r="H8" s="493" t="s">
        <v>386</v>
      </c>
      <c r="I8" s="493"/>
      <c r="J8" s="493" t="s">
        <v>387</v>
      </c>
      <c r="K8" s="493"/>
    </row>
    <row r="9" spans="1:15" ht="31.5" customHeight="1" x14ac:dyDescent="0.25">
      <c r="A9" s="491"/>
      <c r="B9" s="489"/>
      <c r="C9" s="492"/>
      <c r="D9" s="494" t="s">
        <v>186</v>
      </c>
      <c r="E9" s="495"/>
      <c r="F9" s="489" t="s">
        <v>280</v>
      </c>
      <c r="G9" s="489"/>
      <c r="H9" s="489" t="s">
        <v>280</v>
      </c>
      <c r="I9" s="489"/>
      <c r="J9" s="489" t="s">
        <v>280</v>
      </c>
      <c r="K9" s="489"/>
    </row>
    <row r="10" spans="1:15" ht="28.5" customHeight="1" x14ac:dyDescent="0.25">
      <c r="A10" s="491"/>
      <c r="B10" s="489"/>
      <c r="C10" s="473"/>
      <c r="D10" s="37" t="s">
        <v>281</v>
      </c>
      <c r="E10" s="23" t="s">
        <v>195</v>
      </c>
      <c r="F10" s="23" t="s">
        <v>282</v>
      </c>
      <c r="G10" s="23" t="s">
        <v>195</v>
      </c>
      <c r="H10" s="23" t="s">
        <v>282</v>
      </c>
      <c r="I10" s="23" t="s">
        <v>195</v>
      </c>
      <c r="J10" s="23" t="s">
        <v>282</v>
      </c>
      <c r="K10" s="23" t="s">
        <v>195</v>
      </c>
    </row>
    <row r="11" spans="1:15" ht="10.5" customHeight="1" x14ac:dyDescent="0.25">
      <c r="A11" s="19">
        <v>0</v>
      </c>
      <c r="B11" s="103">
        <f>A11+1</f>
        <v>1</v>
      </c>
      <c r="C11" s="103">
        <f t="shared" ref="C11:K11" si="0">B11+1</f>
        <v>2</v>
      </c>
      <c r="D11" s="103">
        <f t="shared" si="0"/>
        <v>3</v>
      </c>
      <c r="E11" s="103">
        <f t="shared" si="0"/>
        <v>4</v>
      </c>
      <c r="F11" s="103">
        <f t="shared" si="0"/>
        <v>5</v>
      </c>
      <c r="G11" s="103">
        <f t="shared" si="0"/>
        <v>6</v>
      </c>
      <c r="H11" s="103">
        <f t="shared" si="0"/>
        <v>7</v>
      </c>
      <c r="I11" s="103">
        <f t="shared" si="0"/>
        <v>8</v>
      </c>
      <c r="J11" s="103">
        <f t="shared" si="0"/>
        <v>9</v>
      </c>
      <c r="K11" s="103">
        <f t="shared" si="0"/>
        <v>10</v>
      </c>
    </row>
    <row r="12" spans="1:15" ht="24.75" customHeight="1" x14ac:dyDescent="0.25">
      <c r="A12" s="12" t="s">
        <v>354</v>
      </c>
      <c r="B12" s="483" t="s">
        <v>352</v>
      </c>
      <c r="C12" s="484"/>
      <c r="D12" s="484"/>
      <c r="E12" s="484"/>
      <c r="F12" s="484"/>
      <c r="G12" s="484"/>
      <c r="H12" s="484"/>
      <c r="I12" s="484"/>
      <c r="J12" s="484"/>
      <c r="K12" s="485"/>
    </row>
    <row r="13" spans="1:15" ht="90" x14ac:dyDescent="0.25">
      <c r="A13" s="22">
        <v>1</v>
      </c>
      <c r="B13" s="84" t="s">
        <v>283</v>
      </c>
      <c r="C13" s="82" t="s">
        <v>388</v>
      </c>
      <c r="D13" s="10" t="s">
        <v>50</v>
      </c>
      <c r="E13" s="10" t="s">
        <v>50</v>
      </c>
      <c r="F13" s="83">
        <v>135</v>
      </c>
      <c r="G13" s="10">
        <v>0</v>
      </c>
      <c r="H13" s="10">
        <v>30</v>
      </c>
      <c r="I13" s="10">
        <v>0</v>
      </c>
      <c r="J13" s="10">
        <v>25</v>
      </c>
      <c r="K13" s="10">
        <v>0</v>
      </c>
    </row>
    <row r="14" spans="1:15" ht="60" x14ac:dyDescent="0.25">
      <c r="A14" s="22">
        <v>2</v>
      </c>
      <c r="B14" s="26" t="s">
        <v>284</v>
      </c>
      <c r="C14" s="27" t="s">
        <v>388</v>
      </c>
      <c r="D14" s="22" t="s">
        <v>50</v>
      </c>
      <c r="E14" s="22" t="s">
        <v>50</v>
      </c>
      <c r="F14" s="28">
        <v>160</v>
      </c>
      <c r="G14" s="22">
        <v>0</v>
      </c>
      <c r="H14" s="22">
        <v>160</v>
      </c>
      <c r="I14" s="22">
        <v>0</v>
      </c>
      <c r="J14" s="22">
        <v>130</v>
      </c>
      <c r="K14" s="22">
        <v>0</v>
      </c>
    </row>
    <row r="15" spans="1:15" ht="93.75" customHeight="1" x14ac:dyDescent="0.25">
      <c r="A15" s="22">
        <v>3</v>
      </c>
      <c r="B15" s="25" t="s">
        <v>285</v>
      </c>
      <c r="C15" s="27" t="str">
        <f>C14</f>
        <v>31.12.2022</v>
      </c>
      <c r="D15" s="22" t="s">
        <v>50</v>
      </c>
      <c r="E15" s="22" t="s">
        <v>50</v>
      </c>
      <c r="F15" s="28">
        <v>155</v>
      </c>
      <c r="G15" s="22">
        <v>0</v>
      </c>
      <c r="H15" s="22">
        <v>150</v>
      </c>
      <c r="I15" s="22">
        <v>0</v>
      </c>
      <c r="J15" s="22">
        <v>120</v>
      </c>
      <c r="K15" s="22">
        <v>0</v>
      </c>
    </row>
    <row r="16" spans="1:15" ht="78" customHeight="1" x14ac:dyDescent="0.25">
      <c r="A16" s="38">
        <v>4</v>
      </c>
      <c r="B16" s="25" t="s">
        <v>332</v>
      </c>
      <c r="C16" s="27" t="str">
        <f>C15</f>
        <v>31.12.2022</v>
      </c>
      <c r="D16" s="81" t="s">
        <v>50</v>
      </c>
      <c r="E16" s="81" t="s">
        <v>50</v>
      </c>
      <c r="F16" s="155">
        <v>0</v>
      </c>
      <c r="G16" s="155">
        <v>0</v>
      </c>
      <c r="H16" s="81">
        <v>0</v>
      </c>
      <c r="I16" s="81">
        <v>1000</v>
      </c>
      <c r="J16" s="81"/>
      <c r="K16" s="81">
        <v>900</v>
      </c>
    </row>
    <row r="17" spans="1:16" x14ac:dyDescent="0.25">
      <c r="A17" s="29"/>
      <c r="B17" s="30" t="s">
        <v>286</v>
      </c>
      <c r="C17" s="86"/>
      <c r="D17" s="87" t="s">
        <v>50</v>
      </c>
      <c r="E17" s="87" t="s">
        <v>50</v>
      </c>
      <c r="F17" s="88">
        <f>SUM(F13:F16)</f>
        <v>450</v>
      </c>
      <c r="G17" s="88">
        <v>0</v>
      </c>
      <c r="H17" s="88">
        <f t="shared" ref="H17:J17" si="1">SUM(H13:H16)</f>
        <v>340</v>
      </c>
      <c r="I17" s="88">
        <f t="shared" si="1"/>
        <v>1000</v>
      </c>
      <c r="J17" s="88">
        <f t="shared" si="1"/>
        <v>275</v>
      </c>
      <c r="K17" s="88">
        <v>900</v>
      </c>
    </row>
    <row r="18" spans="1:16" ht="32.25" customHeight="1" x14ac:dyDescent="0.25">
      <c r="A18" s="85" t="s">
        <v>353</v>
      </c>
      <c r="B18" s="486" t="s">
        <v>287</v>
      </c>
      <c r="C18" s="487"/>
      <c r="D18" s="487"/>
      <c r="E18" s="487"/>
      <c r="F18" s="487"/>
      <c r="G18" s="487"/>
      <c r="H18" s="487"/>
      <c r="I18" s="487"/>
      <c r="J18" s="487"/>
      <c r="K18" s="488"/>
    </row>
    <row r="19" spans="1:16" ht="69" customHeight="1" x14ac:dyDescent="0.25">
      <c r="A19" s="22">
        <v>1</v>
      </c>
      <c r="B19" s="89" t="s">
        <v>288</v>
      </c>
      <c r="C19" s="82" t="str">
        <f>C15</f>
        <v>31.12.2022</v>
      </c>
      <c r="D19" s="10" t="s">
        <v>50</v>
      </c>
      <c r="E19" s="10" t="s">
        <v>50</v>
      </c>
      <c r="F19" s="10">
        <v>-514</v>
      </c>
      <c r="G19" s="83">
        <f>'anexa 1 40bis'!H74</f>
        <v>9300</v>
      </c>
      <c r="H19" s="10">
        <v>-351</v>
      </c>
      <c r="I19" s="10">
        <v>-1100</v>
      </c>
      <c r="J19" s="10">
        <v>-285</v>
      </c>
      <c r="K19" s="10">
        <v>-1000</v>
      </c>
      <c r="P19" t="s">
        <v>289</v>
      </c>
    </row>
    <row r="20" spans="1:16" x14ac:dyDescent="0.25">
      <c r="A20" s="29"/>
      <c r="B20" s="30" t="s">
        <v>290</v>
      </c>
      <c r="C20" s="32"/>
      <c r="D20" s="29"/>
      <c r="E20" s="29"/>
      <c r="F20" s="31">
        <f>F19</f>
        <v>-514</v>
      </c>
      <c r="G20" s="31">
        <f t="shared" ref="G20:K20" si="2">SUM(G19:G19)</f>
        <v>9300</v>
      </c>
      <c r="H20" s="31">
        <f t="shared" si="2"/>
        <v>-351</v>
      </c>
      <c r="I20" s="31">
        <f t="shared" si="2"/>
        <v>-1100</v>
      </c>
      <c r="J20" s="31">
        <f t="shared" si="2"/>
        <v>-285</v>
      </c>
      <c r="K20" s="31">
        <f t="shared" si="2"/>
        <v>-1000</v>
      </c>
      <c r="M20" s="8"/>
    </row>
    <row r="21" spans="1:16" ht="33" customHeight="1" x14ac:dyDescent="0.25">
      <c r="A21" s="33" t="s">
        <v>319</v>
      </c>
      <c r="B21" s="34" t="s">
        <v>291</v>
      </c>
      <c r="C21" s="32"/>
      <c r="D21" s="80">
        <v>164</v>
      </c>
      <c r="E21" s="80">
        <v>0</v>
      </c>
      <c r="F21" s="35">
        <f>F17+F20</f>
        <v>-64</v>
      </c>
      <c r="G21" s="35">
        <f>G17+G20</f>
        <v>9300</v>
      </c>
      <c r="H21" s="35">
        <f>H17+H20</f>
        <v>-11</v>
      </c>
      <c r="I21" s="35">
        <f>G21+I17+I20</f>
        <v>9200</v>
      </c>
      <c r="J21" s="35">
        <f>H21+J17+J20</f>
        <v>-21</v>
      </c>
      <c r="K21" s="35">
        <f>I21+K17+K20</f>
        <v>9100</v>
      </c>
    </row>
    <row r="22" spans="1:16" x14ac:dyDescent="0.25">
      <c r="A22" s="90"/>
      <c r="B22" s="90" t="s">
        <v>363</v>
      </c>
      <c r="C22" s="154"/>
      <c r="D22" s="80">
        <v>164</v>
      </c>
      <c r="E22" s="95">
        <v>0</v>
      </c>
      <c r="F22" s="95">
        <v>100</v>
      </c>
      <c r="G22" s="95">
        <f>'anexa 1 40bis'!H74</f>
        <v>9300</v>
      </c>
      <c r="H22" s="95">
        <v>89</v>
      </c>
      <c r="I22" s="95">
        <f>'anexa 1 40bis'!K74</f>
        <v>9200</v>
      </c>
      <c r="J22" s="95">
        <v>79</v>
      </c>
      <c r="K22" s="95">
        <f>'anexa 1 40bis'!L74</f>
        <v>9100</v>
      </c>
    </row>
    <row r="23" spans="1:16" x14ac:dyDescent="0.25">
      <c r="A23" s="96"/>
      <c r="B23" s="96"/>
      <c r="C23" s="156"/>
      <c r="D23" s="98"/>
      <c r="E23" s="98"/>
      <c r="F23" s="98"/>
      <c r="G23" s="98"/>
      <c r="H23" s="98"/>
      <c r="I23" s="98"/>
      <c r="J23" s="98"/>
      <c r="K23" s="98"/>
    </row>
    <row r="24" spans="1:16" ht="15.75" x14ac:dyDescent="0.25">
      <c r="A24" s="36"/>
      <c r="B24" s="46"/>
      <c r="C24" s="47"/>
      <c r="D24" s="47"/>
      <c r="E24" s="65"/>
      <c r="I24" s="46"/>
      <c r="J24" s="45"/>
    </row>
    <row r="25" spans="1:16" ht="15.75" x14ac:dyDescent="0.25">
      <c r="A25" s="36"/>
      <c r="B25" s="171" t="s">
        <v>390</v>
      </c>
      <c r="C25" s="171"/>
      <c r="D25" s="172"/>
      <c r="E25" s="172"/>
      <c r="F25" s="3"/>
      <c r="G25" s="3"/>
      <c r="H25" s="3"/>
      <c r="I25" s="171" t="s">
        <v>391</v>
      </c>
      <c r="J25" s="171"/>
      <c r="K25" s="3"/>
      <c r="L25" s="46"/>
    </row>
    <row r="26" spans="1:16" x14ac:dyDescent="0.25">
      <c r="A26" s="3"/>
      <c r="B26" s="171" t="s">
        <v>392</v>
      </c>
      <c r="C26" s="171"/>
      <c r="D26" s="172"/>
      <c r="E26" s="172"/>
      <c r="F26" s="3"/>
      <c r="G26" s="3"/>
      <c r="H26" s="3"/>
      <c r="I26" s="171" t="s">
        <v>393</v>
      </c>
      <c r="J26" s="171"/>
      <c r="K26" s="3"/>
      <c r="L26" s="3"/>
    </row>
    <row r="27" spans="1:16" x14ac:dyDescent="0.25">
      <c r="B27" s="3"/>
      <c r="C27" s="3"/>
      <c r="D27" s="3"/>
      <c r="E27" s="3"/>
      <c r="F27" s="3"/>
      <c r="G27" s="3"/>
      <c r="H27" s="3"/>
      <c r="I27" s="3"/>
      <c r="J27" s="3"/>
      <c r="K27" s="3"/>
    </row>
  </sheetData>
  <mergeCells count="15">
    <mergeCell ref="F1:K1"/>
    <mergeCell ref="B12:K12"/>
    <mergeCell ref="B18:K18"/>
    <mergeCell ref="H9:I9"/>
    <mergeCell ref="J9:K9"/>
    <mergeCell ref="A6:K6"/>
    <mergeCell ref="A8:A10"/>
    <mergeCell ref="B8:B10"/>
    <mergeCell ref="C8:C10"/>
    <mergeCell ref="D8:E8"/>
    <mergeCell ref="F8:G8"/>
    <mergeCell ref="H8:I8"/>
    <mergeCell ref="J8:K8"/>
    <mergeCell ref="D9:E9"/>
    <mergeCell ref="F9:G9"/>
  </mergeCells>
  <pageMargins left="0.45" right="0.2" top="0.5" bottom="0.5" header="0.3" footer="0.3"/>
  <pageSetup paperSize="9"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anexa 1 40bis</vt:lpstr>
      <vt:lpstr>anexa 2 </vt:lpstr>
      <vt:lpstr>anexa 3</vt:lpstr>
      <vt:lpstr>anexa 4</vt:lpstr>
      <vt:lpstr>anexa 5</vt:lpstr>
      <vt:lpstr>'anexa 1 40bis'!Print_Titles</vt:lpstr>
      <vt:lpstr>'anexa 2 '!Print_Titles</vt:lpstr>
      <vt:lpstr>'anexa 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financiar1</dc:creator>
  <cp:lastModifiedBy>Iulia Keresztesy</cp:lastModifiedBy>
  <cp:lastPrinted>2022-09-01T05:23:26Z</cp:lastPrinted>
  <dcterms:created xsi:type="dcterms:W3CDTF">2013-02-28T09:20:53Z</dcterms:created>
  <dcterms:modified xsi:type="dcterms:W3CDTF">2022-09-28T08:05:44Z</dcterms:modified>
</cp:coreProperties>
</file>