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9040" windowHeight="15720"/>
  </bookViews>
  <sheets>
    <sheet name="anexa 1" sheetId="1" r:id="rId1"/>
    <sheet name="anexa 2" sheetId="3" r:id="rId2"/>
    <sheet name="anexa 3" sheetId="4" r:id="rId3"/>
    <sheet name="anexa 4" sheetId="5" r:id="rId4"/>
    <sheet name="anexa 5" sheetId="7" r:id="rId5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1"/>
  <c r="I17"/>
  <c r="I16"/>
  <c r="P63" i="3"/>
  <c r="P60"/>
  <c r="P59"/>
  <c r="P58"/>
  <c r="Q178"/>
  <c r="P178"/>
  <c r="Q176"/>
  <c r="P176"/>
  <c r="Q168"/>
  <c r="P168"/>
  <c r="Q167"/>
  <c r="P167"/>
  <c r="Q166"/>
  <c r="P166"/>
  <c r="Q165"/>
  <c r="P165"/>
  <c r="Q164"/>
  <c r="P164"/>
  <c r="Q163"/>
  <c r="P163"/>
  <c r="Q162"/>
  <c r="P162"/>
  <c r="Q161"/>
  <c r="Q160"/>
  <c r="P160"/>
  <c r="Q155"/>
  <c r="P155"/>
  <c r="Q153"/>
  <c r="P153"/>
  <c r="Q152"/>
  <c r="P152"/>
  <c r="Q132"/>
  <c r="P132"/>
  <c r="Q128"/>
  <c r="P128"/>
  <c r="Q126"/>
  <c r="P126"/>
  <c r="Q125"/>
  <c r="P125"/>
  <c r="Q124"/>
  <c r="P124"/>
  <c r="Q121"/>
  <c r="P121"/>
  <c r="Q120"/>
  <c r="P120"/>
  <c r="Q119"/>
  <c r="P119"/>
  <c r="Q118"/>
  <c r="P118"/>
  <c r="Q117"/>
  <c r="P117"/>
  <c r="Q116"/>
  <c r="P116"/>
  <c r="Q115"/>
  <c r="P115"/>
  <c r="Q100"/>
  <c r="P100"/>
  <c r="Q99"/>
  <c r="P99"/>
  <c r="Q98"/>
  <c r="P98"/>
  <c r="Q97"/>
  <c r="P97"/>
  <c r="Q96"/>
  <c r="P96"/>
  <c r="Q92"/>
  <c r="P92"/>
  <c r="Q90"/>
  <c r="P90"/>
  <c r="Q89"/>
  <c r="P89"/>
  <c r="Q83"/>
  <c r="Q82"/>
  <c r="P82"/>
  <c r="Q81"/>
  <c r="P81"/>
  <c r="Q80"/>
  <c r="P80"/>
  <c r="Q79"/>
  <c r="P79"/>
  <c r="Q78"/>
  <c r="P78"/>
  <c r="Q75"/>
  <c r="Q74"/>
  <c r="Q73"/>
  <c r="Q67"/>
  <c r="P67"/>
  <c r="Q64"/>
  <c r="P64"/>
  <c r="P62"/>
  <c r="P61"/>
  <c r="Q57"/>
  <c r="P57"/>
  <c r="Q56"/>
  <c r="P56"/>
  <c r="Q55"/>
  <c r="Q53"/>
  <c r="Q52"/>
  <c r="P52"/>
  <c r="Q51"/>
  <c r="P51"/>
  <c r="Q49"/>
  <c r="P49"/>
  <c r="Q48"/>
  <c r="P48"/>
  <c r="Q47"/>
  <c r="Q46"/>
  <c r="P46"/>
  <c r="Q45"/>
  <c r="P45"/>
  <c r="P38"/>
  <c r="Q37"/>
  <c r="Q34"/>
  <c r="P34"/>
  <c r="Q27"/>
  <c r="P27"/>
  <c r="Q26"/>
  <c r="P26"/>
  <c r="P19"/>
  <c r="Q18"/>
  <c r="P18"/>
  <c r="Q15"/>
  <c r="P15"/>
  <c r="Q14"/>
  <c r="P14"/>
  <c r="Q13"/>
  <c r="P13"/>
  <c r="L70" i="1"/>
  <c r="M68"/>
  <c r="L68"/>
  <c r="M66"/>
  <c r="L66"/>
  <c r="M65"/>
  <c r="L65"/>
  <c r="M64"/>
  <c r="L64"/>
  <c r="M63"/>
  <c r="L63"/>
  <c r="M62"/>
  <c r="L62"/>
  <c r="M61"/>
  <c r="L61"/>
  <c r="M59"/>
  <c r="L59"/>
  <c r="M56"/>
  <c r="L56"/>
  <c r="M48"/>
  <c r="L48"/>
  <c r="M46"/>
  <c r="L46"/>
  <c r="M44"/>
  <c r="L44"/>
  <c r="M42"/>
  <c r="L42"/>
  <c r="M37"/>
  <c r="L37"/>
  <c r="M36"/>
  <c r="L36"/>
  <c r="M31"/>
  <c r="L31"/>
  <c r="M30"/>
  <c r="L30"/>
  <c r="M28"/>
  <c r="L28"/>
  <c r="M27"/>
  <c r="L27"/>
  <c r="M26"/>
  <c r="L26"/>
  <c r="M22"/>
  <c r="L22"/>
  <c r="M21"/>
  <c r="L21"/>
  <c r="M20"/>
  <c r="L20"/>
  <c r="M19"/>
  <c r="L19"/>
  <c r="M18"/>
  <c r="L18"/>
  <c r="M17"/>
  <c r="L17"/>
  <c r="M16"/>
  <c r="L16"/>
  <c r="M15"/>
  <c r="L15"/>
  <c r="M12"/>
  <c r="L12"/>
  <c r="L11"/>
  <c r="I68"/>
  <c r="I66"/>
  <c r="I65"/>
  <c r="I64"/>
  <c r="I63"/>
  <c r="I62"/>
  <c r="I61"/>
  <c r="I59"/>
  <c r="I56"/>
  <c r="I48"/>
  <c r="I46"/>
  <c r="I44"/>
  <c r="I42"/>
  <c r="I37"/>
  <c r="I36"/>
  <c r="I31"/>
  <c r="I28"/>
  <c r="I26"/>
  <c r="I22"/>
  <c r="I21"/>
  <c r="I20"/>
  <c r="I19"/>
  <c r="I18"/>
  <c r="I15"/>
  <c r="I12"/>
  <c r="I11"/>
  <c r="E34" i="7" l="1"/>
  <c r="E23"/>
  <c r="E10"/>
  <c r="C38"/>
  <c r="C28"/>
  <c r="C40" s="1"/>
  <c r="H63" i="1"/>
  <c r="K46"/>
  <c r="O161" i="3"/>
  <c r="N161"/>
  <c r="M161"/>
  <c r="L125" l="1"/>
  <c r="O90"/>
  <c r="N90"/>
  <c r="L90"/>
  <c r="M90"/>
  <c r="O15"/>
  <c r="N15"/>
  <c r="M15"/>
  <c r="L15"/>
  <c r="K80"/>
  <c r="O115" l="1"/>
  <c r="O116"/>
  <c r="O119"/>
  <c r="K68"/>
  <c r="K34"/>
  <c r="I176"/>
  <c r="I152"/>
  <c r="I143"/>
  <c r="I138"/>
  <c r="I137" s="1"/>
  <c r="I133" s="1"/>
  <c r="I111"/>
  <c r="I103"/>
  <c r="I68"/>
  <c r="I28"/>
  <c r="I21"/>
  <c r="H185"/>
  <c r="H184"/>
  <c r="H183"/>
  <c r="H182"/>
  <c r="H181"/>
  <c r="H180"/>
  <c r="H179"/>
  <c r="H177"/>
  <c r="H175"/>
  <c r="H174"/>
  <c r="H173"/>
  <c r="H172"/>
  <c r="H171"/>
  <c r="H170"/>
  <c r="H169"/>
  <c r="H159"/>
  <c r="H157"/>
  <c r="H156"/>
  <c r="H151"/>
  <c r="H149"/>
  <c r="H147"/>
  <c r="H145"/>
  <c r="H141"/>
  <c r="H140"/>
  <c r="H139"/>
  <c r="H137"/>
  <c r="H136"/>
  <c r="H135"/>
  <c r="H134"/>
  <c r="H131"/>
  <c r="H130"/>
  <c r="H129"/>
  <c r="H128"/>
  <c r="H127"/>
  <c r="H123"/>
  <c r="H122"/>
  <c r="H114"/>
  <c r="H113"/>
  <c r="H112"/>
  <c r="H110"/>
  <c r="H109"/>
  <c r="H108"/>
  <c r="H107"/>
  <c r="H106"/>
  <c r="H105"/>
  <c r="H104"/>
  <c r="H95"/>
  <c r="H94"/>
  <c r="H93"/>
  <c r="H91"/>
  <c r="H88"/>
  <c r="H87"/>
  <c r="H86"/>
  <c r="H85"/>
  <c r="H84"/>
  <c r="H77"/>
  <c r="H76"/>
  <c r="H71"/>
  <c r="H70"/>
  <c r="H69"/>
  <c r="H66"/>
  <c r="H65"/>
  <c r="H63"/>
  <c r="H60"/>
  <c r="H59"/>
  <c r="H58"/>
  <c r="H54"/>
  <c r="H44"/>
  <c r="H39"/>
  <c r="H36"/>
  <c r="H35"/>
  <c r="H32"/>
  <c r="H31"/>
  <c r="H30"/>
  <c r="H29"/>
  <c r="H25"/>
  <c r="H24"/>
  <c r="H23"/>
  <c r="H22"/>
  <c r="H20"/>
  <c r="H17"/>
  <c r="H16"/>
  <c r="E13" i="4"/>
  <c r="F13"/>
  <c r="E15" l="1"/>
  <c r="E14"/>
  <c r="D38" i="7"/>
  <c r="D28"/>
  <c r="L43" i="3"/>
  <c r="M43"/>
  <c r="N43"/>
  <c r="O43"/>
  <c r="L80"/>
  <c r="L57" s="1"/>
  <c r="L51"/>
  <c r="O99"/>
  <c r="N99"/>
  <c r="M99"/>
  <c r="L99"/>
  <c r="L98" s="1"/>
  <c r="L160" s="1"/>
  <c r="H21" i="1"/>
  <c r="N116" i="3"/>
  <c r="M116"/>
  <c r="L116"/>
  <c r="L119"/>
  <c r="L21"/>
  <c r="L26"/>
  <c r="O34"/>
  <c r="N34"/>
  <c r="M34"/>
  <c r="L34"/>
  <c r="L166" l="1"/>
  <c r="L164"/>
  <c r="L165" s="1"/>
  <c r="L115"/>
  <c r="L42"/>
  <c r="L14"/>
  <c r="L167" s="1"/>
  <c r="G64" i="1"/>
  <c r="K116" i="3"/>
  <c r="K64"/>
  <c r="J12" i="1"/>
  <c r="H11"/>
  <c r="F10" i="7" l="1"/>
  <c r="L13" i="3"/>
  <c r="L168"/>
  <c r="L155"/>
  <c r="G65" i="1"/>
  <c r="J22"/>
  <c r="J19"/>
  <c r="J18"/>
  <c r="J11"/>
  <c r="G49" i="5"/>
  <c r="G22" s="1"/>
  <c r="F23" i="7" l="1"/>
  <c r="H64" i="1"/>
  <c r="I70"/>
  <c r="H27" l="1"/>
  <c r="H15" i="4"/>
  <c r="J176" i="3"/>
  <c r="J143"/>
  <c r="J138"/>
  <c r="J137" s="1"/>
  <c r="J133" s="1"/>
  <c r="J152"/>
  <c r="J111"/>
  <c r="J103"/>
  <c r="J68"/>
  <c r="J28"/>
  <c r="J21"/>
  <c r="K12" i="1"/>
  <c r="G10" i="7" l="1"/>
  <c r="H20" i="1"/>
  <c r="K99" i="3"/>
  <c r="K90"/>
  <c r="O176"/>
  <c r="H17" i="1" l="1"/>
  <c r="E32" i="7" s="1"/>
  <c r="K43" i="3"/>
  <c r="O61"/>
  <c r="N61"/>
  <c r="M61"/>
  <c r="K61"/>
  <c r="P43" l="1"/>
  <c r="Q43"/>
  <c r="O138"/>
  <c r="O137" s="1"/>
  <c r="O133" s="1"/>
  <c r="O125" s="1"/>
  <c r="K146"/>
  <c r="O143"/>
  <c r="N143"/>
  <c r="M143"/>
  <c r="K143"/>
  <c r="H143" s="1"/>
  <c r="N138"/>
  <c r="M138"/>
  <c r="K138"/>
  <c r="H138" s="1"/>
  <c r="N133"/>
  <c r="N125" s="1"/>
  <c r="M133"/>
  <c r="M125" s="1"/>
  <c r="K133"/>
  <c r="H133" s="1"/>
  <c r="N152"/>
  <c r="M152"/>
  <c r="K126"/>
  <c r="N119"/>
  <c r="N115" s="1"/>
  <c r="M119"/>
  <c r="M115" s="1"/>
  <c r="K119"/>
  <c r="O111"/>
  <c r="N111"/>
  <c r="M111"/>
  <c r="K111"/>
  <c r="H111" s="1"/>
  <c r="O103"/>
  <c r="O98" s="1"/>
  <c r="O160" s="1"/>
  <c r="O166" s="1"/>
  <c r="N103"/>
  <c r="N98" s="1"/>
  <c r="M103"/>
  <c r="M98" s="1"/>
  <c r="M160" s="1"/>
  <c r="M166" s="1"/>
  <c r="K103"/>
  <c r="O80"/>
  <c r="N80"/>
  <c r="M80"/>
  <c r="O75"/>
  <c r="N75"/>
  <c r="N74" s="1"/>
  <c r="M75"/>
  <c r="M74" s="1"/>
  <c r="K74"/>
  <c r="O68"/>
  <c r="N68"/>
  <c r="M68"/>
  <c r="O51"/>
  <c r="N53"/>
  <c r="N51" s="1"/>
  <c r="K53"/>
  <c r="M51"/>
  <c r="O28"/>
  <c r="O26" s="1"/>
  <c r="N28"/>
  <c r="N26" s="1"/>
  <c r="M28"/>
  <c r="M26" s="1"/>
  <c r="K28"/>
  <c r="O21"/>
  <c r="N21"/>
  <c r="M21"/>
  <c r="K21"/>
  <c r="H21" s="1"/>
  <c r="K15"/>
  <c r="G13" i="4"/>
  <c r="H65" i="1"/>
  <c r="H66"/>
  <c r="G66"/>
  <c r="K27"/>
  <c r="G21"/>
  <c r="G20" s="1"/>
  <c r="G17" s="1"/>
  <c r="G16" s="1"/>
  <c r="K19"/>
  <c r="G11"/>
  <c r="O14" i="3" l="1"/>
  <c r="O167" s="1"/>
  <c r="N160"/>
  <c r="N166" s="1"/>
  <c r="M164"/>
  <c r="M165" s="1"/>
  <c r="O164"/>
  <c r="K152"/>
  <c r="H152" s="1"/>
  <c r="H126"/>
  <c r="K26"/>
  <c r="H28"/>
  <c r="K98"/>
  <c r="H146"/>
  <c r="M57"/>
  <c r="M42" s="1"/>
  <c r="N57"/>
  <c r="N42" s="1"/>
  <c r="K51"/>
  <c r="O74"/>
  <c r="K57"/>
  <c r="O152"/>
  <c r="K142"/>
  <c r="H13" i="4"/>
  <c r="K115" i="3"/>
  <c r="J66" i="1"/>
  <c r="G68"/>
  <c r="J21"/>
  <c r="M14" i="3"/>
  <c r="N14"/>
  <c r="J64" i="1"/>
  <c r="K125" i="3"/>
  <c r="J63" i="1"/>
  <c r="K18"/>
  <c r="K22"/>
  <c r="K28"/>
  <c r="G63"/>
  <c r="J65"/>
  <c r="O13" i="3" l="1"/>
  <c r="G23" i="7"/>
  <c r="N164" i="3"/>
  <c r="N165" s="1"/>
  <c r="K14"/>
  <c r="K160"/>
  <c r="J20" i="1"/>
  <c r="O57" i="3"/>
  <c r="N168"/>
  <c r="N167"/>
  <c r="M168"/>
  <c r="M167"/>
  <c r="K42"/>
  <c r="K97"/>
  <c r="G30" i="1"/>
  <c r="M155" i="3"/>
  <c r="O97"/>
  <c r="N97"/>
  <c r="N41" s="1"/>
  <c r="N158" s="1"/>
  <c r="M13"/>
  <c r="M97"/>
  <c r="M41" s="1"/>
  <c r="M158" s="1"/>
  <c r="N13"/>
  <c r="N155"/>
  <c r="O155"/>
  <c r="O168"/>
  <c r="K63" i="1"/>
  <c r="K65"/>
  <c r="K64"/>
  <c r="K21"/>
  <c r="K66"/>
  <c r="K11"/>
  <c r="M11" s="1"/>
  <c r="P42" i="3" l="1"/>
  <c r="Q42"/>
  <c r="K168"/>
  <c r="K155"/>
  <c r="K167"/>
  <c r="K13"/>
  <c r="K165"/>
  <c r="K166"/>
  <c r="K164"/>
  <c r="K20" i="1"/>
  <c r="K41" i="3"/>
  <c r="O42"/>
  <c r="O165"/>
  <c r="G36" i="1"/>
  <c r="G42" s="1"/>
  <c r="J17"/>
  <c r="N40" i="3"/>
  <c r="N150" s="1"/>
  <c r="N153" s="1"/>
  <c r="M40"/>
  <c r="M150" s="1"/>
  <c r="M153" s="1"/>
  <c r="H16" i="1"/>
  <c r="E20" i="7" s="1"/>
  <c r="D40"/>
  <c r="G163" i="3"/>
  <c r="G164" s="1"/>
  <c r="G165" s="1"/>
  <c r="G166" s="1"/>
  <c r="G167" s="1"/>
  <c r="G168" s="1"/>
  <c r="G169" s="1"/>
  <c r="G170" s="1"/>
  <c r="G171" s="1"/>
  <c r="G172" s="1"/>
  <c r="G173" s="1"/>
  <c r="G174" s="1"/>
  <c r="G175" s="1"/>
  <c r="G176" s="1"/>
  <c r="G177" s="1"/>
  <c r="G178" s="1"/>
  <c r="G179" s="1"/>
  <c r="G180" s="1"/>
  <c r="G181" s="1"/>
  <c r="G182" s="1"/>
  <c r="G183" s="1"/>
  <c r="G184" s="1"/>
  <c r="G185" s="1"/>
  <c r="P41" l="1"/>
  <c r="Q41"/>
  <c r="F32" i="7"/>
  <c r="K40" i="3"/>
  <c r="K158"/>
  <c r="O41"/>
  <c r="H30" i="1"/>
  <c r="J16"/>
  <c r="H68"/>
  <c r="K17"/>
  <c r="P40" i="3" l="1"/>
  <c r="Q40"/>
  <c r="Q158"/>
  <c r="P158"/>
  <c r="K150"/>
  <c r="E36" i="7"/>
  <c r="E38" s="1"/>
  <c r="E16"/>
  <c r="E28" s="1"/>
  <c r="E40" s="1"/>
  <c r="G32"/>
  <c r="J30" i="1"/>
  <c r="F20" i="7"/>
  <c r="O158" i="3"/>
  <c r="O40"/>
  <c r="H31" i="1"/>
  <c r="J68"/>
  <c r="K16"/>
  <c r="Q150" i="3" l="1"/>
  <c r="P150"/>
  <c r="O150"/>
  <c r="F36" i="7"/>
  <c r="F38" s="1"/>
  <c r="F16"/>
  <c r="F28" s="1"/>
  <c r="G20"/>
  <c r="H42" i="1"/>
  <c r="O153" i="3"/>
  <c r="J31" i="1"/>
  <c r="J37"/>
  <c r="K30"/>
  <c r="K68"/>
  <c r="G36" i="7" l="1"/>
  <c r="G38" s="1"/>
  <c r="G16"/>
  <c r="G28" s="1"/>
  <c r="J42" i="1"/>
  <c r="J36"/>
  <c r="K31"/>
  <c r="K37"/>
  <c r="G14" i="3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37" s="1"/>
  <c r="G38" s="1"/>
  <c r="G39" s="1"/>
  <c r="G41" s="1"/>
  <c r="G42" s="1"/>
  <c r="G43" s="1"/>
  <c r="G44" s="1"/>
  <c r="G45" s="1"/>
  <c r="G46" s="1"/>
  <c r="G47" s="1"/>
  <c r="G49" s="1"/>
  <c r="G50" s="1"/>
  <c r="G51" s="1"/>
  <c r="G52" s="1"/>
  <c r="G53" s="1"/>
  <c r="G54" s="1"/>
  <c r="G55" s="1"/>
  <c r="G56" s="1"/>
  <c r="G57" s="1"/>
  <c r="G58" s="1"/>
  <c r="G59" s="1"/>
  <c r="G60" s="1"/>
  <c r="G61" s="1"/>
  <c r="G62" s="1"/>
  <c r="G63" s="1"/>
  <c r="G64" s="1"/>
  <c r="G65" s="1"/>
  <c r="G66" s="1"/>
  <c r="G67" s="1"/>
  <c r="G68" s="1"/>
  <c r="G69" s="1"/>
  <c r="G70" s="1"/>
  <c r="G71" s="1"/>
  <c r="K42" i="1" l="1"/>
  <c r="K36"/>
  <c r="J44"/>
  <c r="G72" i="3"/>
  <c r="G73" s="1"/>
  <c r="G74" s="1"/>
  <c r="G75" s="1"/>
  <c r="G76" s="1"/>
  <c r="G77" s="1"/>
  <c r="G78" s="1"/>
  <c r="G79" s="1"/>
  <c r="G80" s="1"/>
  <c r="G81" s="1"/>
  <c r="G82" s="1"/>
  <c r="G83" s="1"/>
  <c r="G84" s="1"/>
  <c r="G85" s="1"/>
  <c r="G86" s="1"/>
  <c r="G87" s="1"/>
  <c r="G88" s="1"/>
  <c r="G89" s="1"/>
  <c r="G90" s="1"/>
  <c r="G91" s="1"/>
  <c r="G92" s="1"/>
  <c r="G93" s="1"/>
  <c r="G94" s="1"/>
  <c r="G95" s="1"/>
  <c r="G96" s="1"/>
  <c r="G97" s="1"/>
  <c r="G98" s="1"/>
  <c r="G99" s="1"/>
  <c r="G100" s="1"/>
  <c r="G101" s="1"/>
  <c r="G102" s="1"/>
  <c r="G103" s="1"/>
  <c r="G104" s="1"/>
  <c r="G105" s="1"/>
  <c r="G106" s="1"/>
  <c r="G107" s="1"/>
  <c r="G108" s="1"/>
  <c r="G109" s="1"/>
  <c r="G110" s="1"/>
  <c r="G111" s="1"/>
  <c r="G112" s="1"/>
  <c r="G113" s="1"/>
  <c r="G114" s="1"/>
  <c r="G115" s="1"/>
  <c r="G116" s="1"/>
  <c r="G117" s="1"/>
  <c r="G118" s="1"/>
  <c r="G119" s="1"/>
  <c r="G120" s="1"/>
  <c r="G121" s="1"/>
  <c r="G122" s="1"/>
  <c r="G123" s="1"/>
  <c r="G124" s="1"/>
  <c r="G125" s="1"/>
  <c r="G126" s="1"/>
  <c r="G127" s="1"/>
  <c r="G128" s="1"/>
  <c r="G129" s="1"/>
  <c r="G130" s="1"/>
  <c r="G131" s="1"/>
  <c r="G132" s="1"/>
  <c r="G133" s="1"/>
  <c r="G134" s="1"/>
  <c r="G135" s="1"/>
  <c r="G136" s="1"/>
  <c r="G137" s="1"/>
  <c r="G138" s="1"/>
  <c r="G139" s="1"/>
  <c r="G140" s="1"/>
  <c r="G141" s="1"/>
  <c r="G142" s="1"/>
  <c r="G143" s="1"/>
  <c r="G144" s="1"/>
  <c r="G145" s="1"/>
  <c r="G146" s="1"/>
  <c r="G147" s="1"/>
  <c r="G148" s="1"/>
  <c r="G149" s="1"/>
  <c r="G151" s="1"/>
  <c r="G152" s="1"/>
  <c r="G153" s="1"/>
  <c r="G155" s="1"/>
  <c r="G156" s="1"/>
  <c r="G157" s="1"/>
  <c r="G158" s="1"/>
  <c r="G159" s="1"/>
  <c r="J48" i="1" l="1"/>
  <c r="J46"/>
  <c r="H14" i="4"/>
  <c r="F40" i="7" l="1"/>
  <c r="G40"/>
  <c r="L97" i="3"/>
  <c r="L41" s="1"/>
  <c r="L158" l="1"/>
  <c r="L40"/>
  <c r="L150" l="1"/>
  <c r="L153" s="1"/>
</calcChain>
</file>

<file path=xl/sharedStrings.xml><?xml version="1.0" encoding="utf-8"?>
<sst xmlns="http://schemas.openxmlformats.org/spreadsheetml/2006/main" count="613" uniqueCount="448">
  <si>
    <t>INDICATORI</t>
  </si>
  <si>
    <t>Nr. rd.</t>
  </si>
  <si>
    <t>%</t>
  </si>
  <si>
    <t>I.</t>
  </si>
  <si>
    <t>VENITURI TOTALE (Rd.1=Rd.2+Rd.5)</t>
  </si>
  <si>
    <t>Venituri totale din exploatare, din care:</t>
  </si>
  <si>
    <t>a)</t>
  </si>
  <si>
    <t>subvenții, cf. prevederilor legale în vigoare</t>
  </si>
  <si>
    <t>b)</t>
  </si>
  <si>
    <t>transferuri, cf. prevederilor legale în vigoare</t>
  </si>
  <si>
    <t>Venituri financiare</t>
  </si>
  <si>
    <t>II</t>
  </si>
  <si>
    <t>CHELTUIELI TOTALE (Rd.6=Rd.7+Rd.19)</t>
  </si>
  <si>
    <t>Cheltuieli de exploatare,(Rd. 7= Rd.8+Rd.9+Rd.10+Rd.18) din care:</t>
  </si>
  <si>
    <t>A.</t>
  </si>
  <si>
    <t>cheltuieli cu bunuri si servicii</t>
  </si>
  <si>
    <t>B.</t>
  </si>
  <si>
    <t>cheltuieli cu impozite, taxe si varsaminte asimilate</t>
  </si>
  <si>
    <t>C.</t>
  </si>
  <si>
    <t>cheltuieli cu personalul, (Rd.10=Rd.11+Rd.14+Rd.16+Rd.17) din care:</t>
  </si>
  <si>
    <t>C0</t>
  </si>
  <si>
    <t>Cheltuieli de natură salarială(Rd.11=Rd.12+Rd.13)</t>
  </si>
  <si>
    <t>C1</t>
  </si>
  <si>
    <t>ch. cu salariile</t>
  </si>
  <si>
    <t>C2</t>
  </si>
  <si>
    <t>bonusuri</t>
  </si>
  <si>
    <t>C3</t>
  </si>
  <si>
    <t>alte cheltuieli cu personalul, din care:</t>
  </si>
  <si>
    <t>cheltuieli cu plati compensatorii aferente disponibilizărilor de personal</t>
  </si>
  <si>
    <t>C4</t>
  </si>
  <si>
    <t>Cheltuieli aferente contractului de mandat si a altor organe de conducere si control, comisii si comitete</t>
  </si>
  <si>
    <t>C5</t>
  </si>
  <si>
    <t>Cheltuieli cu contribuțiile datorate de angajator</t>
  </si>
  <si>
    <t>D.</t>
  </si>
  <si>
    <t>alte cheltuieli de exploatare</t>
  </si>
  <si>
    <t>Cheltuieli financiare</t>
  </si>
  <si>
    <t>III</t>
  </si>
  <si>
    <t>REZULTATUL BRUT (profit/pierdere) (Rd.20=Rd.1-Rd.6)</t>
  </si>
  <si>
    <t>IV</t>
  </si>
  <si>
    <t>IMPOZIT PE PROFIT CURENT</t>
  </si>
  <si>
    <t>IMPOZIT PE PROFIT AMÂNAT</t>
  </si>
  <si>
    <t>VENITURI DIN IMPOZITUL PE PROFIT AMÂNAT</t>
  </si>
  <si>
    <t>IMPOZITUL SPECIFIC UNOR ACTIVITĂȚI</t>
  </si>
  <si>
    <t>ALTE IMPOZITE NEPREZENTATE LA ELEMENTELE DE MAI SUS</t>
  </si>
  <si>
    <t>V</t>
  </si>
  <si>
    <t>PROFITUL/PIERDEREA NETA A PERIOADEI DE RAPORTARE (Rd. 26=Rd.20-Rd.21-Rd.22+Rd.23-Rd.24-Rd.25), din care:</t>
  </si>
  <si>
    <t>Rezerve legale</t>
  </si>
  <si>
    <t>Alte rezerve reprezentând facilități fiscale prevăzute de lege</t>
  </si>
  <si>
    <t>Acoperirea pierderilor contabile din anii precedenți</t>
  </si>
  <si>
    <t>Constituirea surselor proprii de finanțare pentru proiectele cofinanțate din împrumuturi externe, precum și pentru constituirea surselor necesare rambursării ratelor de capital, plații dobânzilor, comisioanelor și altor costuri aferente acestor împrumuturi</t>
  </si>
  <si>
    <t>Alte repartizări prevăzute de lege</t>
  </si>
  <si>
    <t>Profitul contabil rămas după deducerea sumelor de la Rd. 27, 28, 29, 30, 31 (Rd. 32= Rd.26-(Rd.27 la Rd. 31)&gt;= 0)</t>
  </si>
  <si>
    <t>Participarea salariaților la profit în limita a 10% din profitul net, dar nu mai mult de nivelul unui salariu de bază mediu lunar realizat la nivelul operatorului economic în exercițiul financiar de referință</t>
  </si>
  <si>
    <t>Minimum 50% vărsăminte la bugetul de stat sau local în cazul regiilor autonome, ori dividende cuvenite actionarilor, în cazul societăților/ companiilor naționale și societăților cu capital integral sau majoritar de stat, din care:</t>
  </si>
  <si>
    <t>- dividende cuvenite bugetului de stat</t>
  </si>
  <si>
    <t>- dividende cuvenite bugetului local</t>
  </si>
  <si>
    <t>c)</t>
  </si>
  <si>
    <t>- dividende cuvenite altor acționari</t>
  </si>
  <si>
    <t>Profitul nerepartizat pe destinațiile prevăzute la Rd.33 - Rd.34 se repartizează la alte rezerve și constituie sursă proprie de finanțare</t>
  </si>
  <si>
    <t>VI</t>
  </si>
  <si>
    <t>VENITURI DIN FONDURI EUROPENE</t>
  </si>
  <si>
    <t>VII</t>
  </si>
  <si>
    <t>CHELTUIELI ELIGIBILE DIN FONDURI EUROPENE, din care</t>
  </si>
  <si>
    <t>cheltuieli materiale</t>
  </si>
  <si>
    <t>cheltuieli cu salariile</t>
  </si>
  <si>
    <t>cheltuieli privind prestarile de servicii</t>
  </si>
  <si>
    <t>d)</t>
  </si>
  <si>
    <t>cheltuieli cu reclama si publicitate</t>
  </si>
  <si>
    <t>e)</t>
  </si>
  <si>
    <t>alte cheltuieli</t>
  </si>
  <si>
    <t>VIII</t>
  </si>
  <si>
    <t>SURSE DE FINANȚARE A INVESTIȚIILOR, din care:</t>
  </si>
  <si>
    <t>Alocații de la buget</t>
  </si>
  <si>
    <t>alocații bugetare aferente plății angajamentelor din anii anteriori</t>
  </si>
  <si>
    <t>IX</t>
  </si>
  <si>
    <t>CHELTUIELI PENTRU INVESTIȚII</t>
  </si>
  <si>
    <t>X</t>
  </si>
  <si>
    <t>DATE DE FUNDAMENTARE</t>
  </si>
  <si>
    <t>Nr. de personal prognozat la finele anului</t>
  </si>
  <si>
    <t>Nr. mediu de salariați total</t>
  </si>
  <si>
    <t>Castigul mediu lunar pe salariat (lei/persoană) determinat pe baza cheltuielilor de natură salarială *)</t>
  </si>
  <si>
    <t>Câștigul mediu lunar pe salariat (lei/persoană) determinat pe baza cheltuielilor de natură salarială, recalculat cf. Legii anuale a bugetului de stat **)</t>
  </si>
  <si>
    <t>Productivitatea muncii în unități valorice pe total personal mediu (mii lei/persoană) (Rd.2/Rd.51)</t>
  </si>
  <si>
    <t>Productivitatea muncii în unități valorice pe total personal mediu recalculată cf. Legii anuale a bugetului de stat</t>
  </si>
  <si>
    <t>Productivitatea muncii în unități fizice pe total personal mediu (cantitate produse finite/ persoană)</t>
  </si>
  <si>
    <t>Cheltuieli totale la 1000 lei venituri totale (Rd. 57= (Rd.6/Rd.1)x1000)</t>
  </si>
  <si>
    <t>Plăți restante</t>
  </si>
  <si>
    <t>Creanțe restante</t>
  </si>
  <si>
    <t>Aprobat</t>
  </si>
  <si>
    <t>7=6/5</t>
  </si>
  <si>
    <t>din vânzarea produselor</t>
  </si>
  <si>
    <t>a2)</t>
  </si>
  <si>
    <t>din servicii prestate</t>
  </si>
  <si>
    <t>a3)</t>
  </si>
  <si>
    <t>a4)</t>
  </si>
  <si>
    <t>alte venituri</t>
  </si>
  <si>
    <t>din vânzarea mărfurilor</t>
  </si>
  <si>
    <t>c2</t>
  </si>
  <si>
    <t>f)</t>
  </si>
  <si>
    <t>f2)</t>
  </si>
  <si>
    <t>f3)</t>
  </si>
  <si>
    <t>f4)</t>
  </si>
  <si>
    <t>din valorificarea certificatelor CO2</t>
  </si>
  <si>
    <t>din imobilizări financiare</t>
  </si>
  <si>
    <t>din dobânzi</t>
  </si>
  <si>
    <t>alte venituri financiare</t>
  </si>
  <si>
    <t>A1</t>
  </si>
  <si>
    <t>cheltuieli cu materiile prime</t>
  </si>
  <si>
    <t>cheltuieli cu materialele consumabile, din care:</t>
  </si>
  <si>
    <t>b1)</t>
  </si>
  <si>
    <t>cheltuieli cu piesele de schimb</t>
  </si>
  <si>
    <t>b2)</t>
  </si>
  <si>
    <t>cheltuieli cu combustibilii</t>
  </si>
  <si>
    <t>cheltuieli privind materialele de natura obiectelor de inventar</t>
  </si>
  <si>
    <t>cheltuieli privind mărfurile</t>
  </si>
  <si>
    <t>A2</t>
  </si>
  <si>
    <t>prime de asigurare</t>
  </si>
  <si>
    <t>A3</t>
  </si>
  <si>
    <t>cheltuieli cu colaboratorii</t>
  </si>
  <si>
    <t>c1)</t>
  </si>
  <si>
    <t>cheltuieli de protocol, din care:</t>
  </si>
  <si>
    <t>c2)</t>
  </si>
  <si>
    <t>d1)</t>
  </si>
  <si>
    <t>d2)</t>
  </si>
  <si>
    <t>d3)</t>
  </si>
  <si>
    <t>g)</t>
  </si>
  <si>
    <t>h)</t>
  </si>
  <si>
    <t>i)</t>
  </si>
  <si>
    <t>i1)</t>
  </si>
  <si>
    <t>i2)</t>
  </si>
  <si>
    <t>i3)</t>
  </si>
  <si>
    <t>cheltuieli cu pregătirea profesională</t>
  </si>
  <si>
    <t>i4)</t>
  </si>
  <si>
    <t>i5)</t>
  </si>
  <si>
    <t>i6)</t>
  </si>
  <si>
    <t>i7)</t>
  </si>
  <si>
    <t>ch. cu taxa pt. activitatea de exploatare a resurselor minerale</t>
  </si>
  <si>
    <t>ch. cu taxa de autorizare</t>
  </si>
  <si>
    <t>ch. cu taxa de mediu</t>
  </si>
  <si>
    <t>a) salarii de bază</t>
  </si>
  <si>
    <t>b) tichete de masă;</t>
  </si>
  <si>
    <t>e) alte cheltuieli conform CCM.</t>
  </si>
  <si>
    <t>a) pentru directori/directorat</t>
  </si>
  <si>
    <t>- către bugetul general consolidat</t>
  </si>
  <si>
    <t>cheltuieli privind activele imobilizate</t>
  </si>
  <si>
    <t>f1)</t>
  </si>
  <si>
    <t>f1.1)</t>
  </si>
  <si>
    <t>f1.2)</t>
  </si>
  <si>
    <t>f2.1)</t>
  </si>
  <si>
    <t>a1)</t>
  </si>
  <si>
    <t>aferente creditelor pentru activitatea curentă</t>
  </si>
  <si>
    <t>alte cheltuieli financiare</t>
  </si>
  <si>
    <t>venituri neimpozabile</t>
  </si>
  <si>
    <t>B</t>
  </si>
  <si>
    <t>Gradul de realizare a veniturilor totale</t>
  </si>
  <si>
    <t>Nr. crt.</t>
  </si>
  <si>
    <t>Realizat</t>
  </si>
  <si>
    <t>Data finalizării investiției</t>
  </si>
  <si>
    <t>Valoare</t>
  </si>
  <si>
    <t>An N+1</t>
  </si>
  <si>
    <t>An N+2</t>
  </si>
  <si>
    <t>I</t>
  </si>
  <si>
    <t>Surse proprii, din care:</t>
  </si>
  <si>
    <t>a) amortizare</t>
  </si>
  <si>
    <t>b) profit</t>
  </si>
  <si>
    <t>Credite bancare, din care:</t>
  </si>
  <si>
    <t>a) interne</t>
  </si>
  <si>
    <t>b) externe</t>
  </si>
  <si>
    <t>Alte surse, din care:</t>
  </si>
  <si>
    <t>- (denumire sursă)</t>
  </si>
  <si>
    <t>CHELTUIELI PENTRU INVESTIȚII, din care:</t>
  </si>
  <si>
    <t>Investiții în curs, din care:</t>
  </si>
  <si>
    <t>a) pentru bunurile proprietatea privată a operatorului economic:</t>
  </si>
  <si>
    <t>- (denumire obiectiv)</t>
  </si>
  <si>
    <t>b) pentru bunurile de natura domeniului public al statului sau al unității administrativ-teritoriale:</t>
  </si>
  <si>
    <t>c) pentru bunurile de natura domeniului privat al statului sau al unității administrativ-teritoriale:</t>
  </si>
  <si>
    <t>d) pentru bunurile luate în concesiune, închiriate sau în locație de gestiune, exclusiv cele din domeniul public sau privat al statului sau al unității administrativ-teritoriale:</t>
  </si>
  <si>
    <t>Investiții noi, din care:</t>
  </si>
  <si>
    <t>Investiții efectuate la imobilizările corporale existente (modernizări), din care:</t>
  </si>
  <si>
    <t>b) pentru bunurile de natura domeniului public al statului sau al unității administrative-teritoriale:</t>
  </si>
  <si>
    <t>Rambursări de rate aferente creditelor pentru investiții, din care:</t>
  </si>
  <si>
    <t>Programul de investitii, dotari si surse de finantare</t>
  </si>
  <si>
    <t>Director general</t>
  </si>
  <si>
    <t>Manager financiar</t>
  </si>
  <si>
    <t>miilei</t>
  </si>
  <si>
    <t>Nr. rd</t>
  </si>
  <si>
    <t>din redevenţe şi chirii</t>
  </si>
  <si>
    <t>c1</t>
  </si>
  <si>
    <t>subvenţii, cf. prevederilor legale în vigoare</t>
  </si>
  <si>
    <t>din producţia de imobilizări</t>
  </si>
  <si>
    <t>venituri aferente costului producţiei în curs de execuţie</t>
  </si>
  <si>
    <t>alte venituri din exploatare (Rd.15+Rd.16+Rd.19+Rd.20+Rd.21), din care:</t>
  </si>
  <si>
    <t>din amenzi şi penalităţi</t>
  </si>
  <si>
    <t>active corporale</t>
  </si>
  <si>
    <t>active necorporale</t>
  </si>
  <si>
    <t>din subvenţii pentru investiţii</t>
  </si>
  <si>
    <t>f5)</t>
  </si>
  <si>
    <t>din investiţii financiare</t>
  </si>
  <si>
    <t>din diferenţe de curs</t>
  </si>
  <si>
    <t>cheltuieli privind energia şi apa</t>
  </si>
  <si>
    <t>cheltuieli cu întreţinerea şi reparaţiile</t>
  </si>
  <si>
    <t>catre operatori cu capital integral/majoritar de stat</t>
  </si>
  <si>
    <t>catre operatori cu capital privat</t>
  </si>
  <si>
    <t>cheltuieli privind comisioanele şi onorariul,din care:</t>
  </si>
  <si>
    <t>cheltuieli privind consultanţa juridică</t>
  </si>
  <si>
    <t>tichete cadou potrivit Legii nr. 193/2006, cu modificările ulterioare</t>
  </si>
  <si>
    <t>cheltuieli de reclamă şi publicitate, din care:</t>
  </si>
  <si>
    <t>tichete cadou ptr. Cheltuieli de reclama si publicitate, potrivit Legii nr. 193/2006, cu  modificările ulterioare</t>
  </si>
  <si>
    <t>cheltuieli cu transportul de bunuri şi persoane</t>
  </si>
  <si>
    <t>cheltuieli de deplasare, detaşare, transfer,din care:</t>
  </si>
  <si>
    <t>- internă</t>
  </si>
  <si>
    <t>- externă</t>
  </si>
  <si>
    <t>cheltuieli poştale şi taxe de telecomunicaţii</t>
  </si>
  <si>
    <t>cheltuieli cu serviciile bancare şi asimilate</t>
  </si>
  <si>
    <t>alte cheltuieli cu serviciile executate de terţi, din care:</t>
  </si>
  <si>
    <t>cheltuieli cu reevaluarea imobilizărilor corporale şi necorporale, din care:</t>
  </si>
  <si>
    <t>- aferente bunurilor de natura domeniului  public</t>
  </si>
  <si>
    <t>cheltuieli cu prestaţiile efectuate de filiale</t>
  </si>
  <si>
    <t>cheltuieli privind recrutarea şi plasarea personalului de conducere conform OUG nr. 109/2011</t>
  </si>
  <si>
    <t>cheltuieli cu anunţurile privind licitaţiile  şi alte anunţuri</t>
  </si>
  <si>
    <t>ch. cu redevenţa pentru concesionarea bunurilor publice şi resurse minerale</t>
  </si>
  <si>
    <t>ch. cu taxa de licenţă</t>
  </si>
  <si>
    <t>cheltuieli cu alte taxe şi impozite</t>
  </si>
  <si>
    <t>b) sporuri, prime şi alte bonificaţii aferente  salariului de bază (cf. CCM)</t>
  </si>
  <si>
    <t>c) alte bonificaţii (conform CCM)</t>
  </si>
  <si>
    <t>tichete de creşă, cf. Legii nr. 193/2006,  cu modificările ulterioare</t>
  </si>
  <si>
    <t>tichete cadou pt. cheltuieli sociale potrivit Legii nr. 193/2006, cu modificările ulterioare;</t>
  </si>
  <si>
    <t>c) tichete de vacanţă;</t>
  </si>
  <si>
    <t>d) ch. privind participarea salariaţilor la  profitul obţinut în anul precedent</t>
  </si>
  <si>
    <t>a) ch. cu plăţile compensatorii aferente disponibilizărilor de personal</t>
  </si>
  <si>
    <t>b) ch. cu drepturile salariale cuvenite în baza   unor hotărâri judecătoreşti</t>
  </si>
  <si>
    <t>c) ch. de natură salarială aferente restructurării, privatizării, administrator special, alte  comisii şi comitete</t>
  </si>
  <si>
    <t>componenta fixa</t>
  </si>
  <si>
    <t>componenta variabila</t>
  </si>
  <si>
    <t>b) pentru consiliul de administratie/ consiliul de supraveghere</t>
  </si>
  <si>
    <t>d) pentru alte comisii şi comitete constituite potrivit legii</t>
  </si>
  <si>
    <t>D</t>
  </si>
  <si>
    <t>- către alţi creditori</t>
  </si>
  <si>
    <t>cheltuieli aferente transferurilor pentru plata   personalului</t>
  </si>
  <si>
    <t>ch. cu amortizarea imobilizărilor corporale şi   necorporale</t>
  </si>
  <si>
    <t>cheltuieli privind ajustările şi provizioanele</t>
  </si>
  <si>
    <t>provizioane privind participarea la profit a salariatilor</t>
  </si>
  <si>
    <t>provizioane in legatura cu contractul de mandat</t>
  </si>
  <si>
    <t>venituri din provizioane şi ajustări pentru depreciere sau pierderi de valoare,din care:</t>
  </si>
  <si>
    <t>din participarea salariatilor la profit</t>
  </si>
  <si>
    <t>din deprecierea mobilizarilor corporale şi a activelor circulante</t>
  </si>
  <si>
    <t>venituri din alte provizioane</t>
  </si>
  <si>
    <t>aferente creditelor pentru investiţii</t>
  </si>
  <si>
    <t xml:space="preserve"> pentru activitatea  curentă</t>
  </si>
  <si>
    <t>cheltuieli nedeductibile fiscal</t>
  </si>
  <si>
    <t>IMPOZIT PE PROFIT</t>
  </si>
  <si>
    <t>de la alte entitati</t>
  </si>
  <si>
    <t>Venituri din exploatare</t>
  </si>
  <si>
    <t>Masuri</t>
  </si>
  <si>
    <t xml:space="preserve">Realizat </t>
  </si>
  <si>
    <t>Intarirea disciplinei finaciare pentru a nu inregistra</t>
  </si>
  <si>
    <t>Total</t>
  </si>
  <si>
    <t>B. Cauze care diminueaza masurile de la A</t>
  </si>
  <si>
    <t>Pct.III</t>
  </si>
  <si>
    <t>TOTAL GENERAL ( Pct.I.+Pct.II )</t>
  </si>
  <si>
    <t xml:space="preserve">Realizarea veniturilor din activitatea de exploatare </t>
  </si>
  <si>
    <t xml:space="preserve">Masuri continue de conservare, mentinere in buna </t>
  </si>
  <si>
    <t xml:space="preserve">stare si utilizarea eficienta a resurselor societatii </t>
  </si>
  <si>
    <t>( resurse umane, materiale si financiare)</t>
  </si>
  <si>
    <t>Promovarea continua a imaginii societatii,</t>
  </si>
  <si>
    <t xml:space="preserve">mentinerea relatiilor cu clientii vechi, comunicarea </t>
  </si>
  <si>
    <t xml:space="preserve">si gasirea de solutii pentru organizarea de </t>
  </si>
  <si>
    <t xml:space="preserve">Mentinerea cheltuielilor de functionare la un nivel </t>
  </si>
  <si>
    <t>creantele</t>
  </si>
  <si>
    <t xml:space="preserve">plati restante si pentru a incasa la termen toate </t>
  </si>
  <si>
    <t xml:space="preserve">Impreviziunea evolutiei situatiei economice si </t>
  </si>
  <si>
    <t>Rusu Ionut</t>
  </si>
  <si>
    <t xml:space="preserve"> Tudor Aurica</t>
  </si>
  <si>
    <t>Trim.I</t>
  </si>
  <si>
    <t>Trim.II</t>
  </si>
  <si>
    <t>Trim.III</t>
  </si>
  <si>
    <t>An</t>
  </si>
  <si>
    <t>Propunere</t>
  </si>
  <si>
    <t xml:space="preserve">  </t>
  </si>
  <si>
    <t xml:space="preserve">      </t>
  </si>
  <si>
    <t xml:space="preserve">a)      </t>
  </si>
  <si>
    <t xml:space="preserve">    </t>
  </si>
  <si>
    <t xml:space="preserve">       </t>
  </si>
  <si>
    <t xml:space="preserve">Venituri totale din  exploatare, din care:  (Rd. 2)  </t>
  </si>
  <si>
    <t xml:space="preserve"> venituri din subventii si transferuri</t>
  </si>
  <si>
    <t xml:space="preserve">b)              </t>
  </si>
  <si>
    <t>alte venituri care nu se iau in calcul la determinarea productivitatii muncii cf Legii anuale a bugetului de stat</t>
  </si>
  <si>
    <t>alte chelt de exploatare care nu se iau in calcul la determinarea rezultatului brut realizat in anul precedent cf Legii anuale a bugetului de stat</t>
  </si>
  <si>
    <t xml:space="preserve">Nr. de personal  prognozat la finele  anului  </t>
  </si>
  <si>
    <t xml:space="preserve">Nr. mediu de salariaţi  </t>
  </si>
  <si>
    <t xml:space="preserve">a)                  </t>
  </si>
  <si>
    <t xml:space="preserve">b)                  </t>
  </si>
  <si>
    <t xml:space="preserve">Câştigul mediu  lunar pe salariat  (lei/persoană)  determinat pe baza  cheltuielilor de  natură salarială,  recalculat cf.  Legii anuale a  bugetului de stat  </t>
  </si>
  <si>
    <t xml:space="preserve">a)            </t>
  </si>
  <si>
    <t xml:space="preserve">b)             </t>
  </si>
  <si>
    <t xml:space="preserve">Productivitatea  muncii în unităţi  valorice pe total  personal mediu  recalculată cf.  Legii anuale a  bugetului de stat </t>
  </si>
  <si>
    <t xml:space="preserve">c)             </t>
  </si>
  <si>
    <t xml:space="preserve">c1)       </t>
  </si>
  <si>
    <t xml:space="preserve">Elemente de calcul  al productivităţii  muncii în unităţi  fizice, din care  </t>
  </si>
  <si>
    <t>cantitatea de produse finite</t>
  </si>
  <si>
    <t>pret mediu</t>
  </si>
  <si>
    <t>valoare</t>
  </si>
  <si>
    <t xml:space="preserve">Plăţi restante  </t>
  </si>
  <si>
    <t xml:space="preserve">Creanţe restante,  din care:  </t>
  </si>
  <si>
    <t xml:space="preserve">  de la operatori cu capital integral sau majoritar de stat</t>
  </si>
  <si>
    <t xml:space="preserve">  de la operatori cu capital privat</t>
  </si>
  <si>
    <t xml:space="preserve">  de la bugetul statului</t>
  </si>
  <si>
    <t xml:space="preserve">  de la bugetul local</t>
  </si>
  <si>
    <t xml:space="preserve">Credite pentru  finanţarea activităţii  curente (soldul rămas  de rambursat) </t>
  </si>
  <si>
    <t>Redistribuiri/distribuiri totale cf OUG  nr 29/2017din :</t>
  </si>
  <si>
    <t>alte rezerve</t>
  </si>
  <si>
    <t>rezultatul reportat</t>
  </si>
  <si>
    <t>ch. de sponsorizare in domeniul medical si sanatate</t>
  </si>
  <si>
    <t>pentru cluburile sportive</t>
  </si>
  <si>
    <t>ch.de sponsorizare pentru alte actiuni si activitati</t>
  </si>
  <si>
    <t>cheltuieli de asigurare si paza</t>
  </si>
  <si>
    <t>a) cheltuieli sociale prevăzute de art. 25 din   Legea nr. 227/2015 privind Codul fiscal, cu modificările şi completările ulterioare, din care:</t>
  </si>
  <si>
    <t>tichete cadou ptr. campanii de marketing, studiul pieţei, promovarea pe pieţe existente sau noi,legea 163/2006 cu modificările ulterioare</t>
  </si>
  <si>
    <t>ch. de promovare a produselor</t>
  </si>
  <si>
    <t>ch. de sponsorizare in domeniile educatiei, invatamant, social si sport,din care:</t>
  </si>
  <si>
    <t>cheltuieli privind întreţinerea şi funcţionarea tehnicii calcul</t>
  </si>
  <si>
    <t>Cheltuieli cu contributiile datorate de angajator</t>
  </si>
  <si>
    <t>cheltuieli privind dobânzile (Rd.134+Rd.135), din care:</t>
  </si>
  <si>
    <t>4=3/2</t>
  </si>
  <si>
    <t>CONSILIUL LOCAL AL MUNICIPIULUI CLUJ-NAPOCA</t>
  </si>
  <si>
    <t>j)</t>
  </si>
  <si>
    <t>C</t>
  </si>
  <si>
    <t>c) pentru cenzori</t>
  </si>
  <si>
    <t>147a)</t>
  </si>
  <si>
    <t>VENITURI TOTALE (Rd.1=Rd.2+Rd.22)</t>
  </si>
  <si>
    <t>Venituri din exploatare                                         (Rd.2=Rd.3+Rd.8+Rd.9+Rd.12+Rd.13+Rd.14), din care:</t>
  </si>
  <si>
    <t>din producţia vândută (Rd.3=Rd.4+Rd.5+Rd.6+Rd.7), din care:</t>
  </si>
  <si>
    <t>din subvenţii şi transferuri de exploatare aferente cifrei de afaceri nete (Rd.9=Rd.10+Rd.11), din care:</t>
  </si>
  <si>
    <t>din vânzarea activelor şi alte operaţii de  capital (Rd16= Rd.17+Rd.18), din care:</t>
  </si>
  <si>
    <t>Venituri financiare (Rd.22=Rd.23+Rd.24+Rd.25+Rd.26+Rd.27), din care:</t>
  </si>
  <si>
    <t>CHELTUIELI TOTALE (Rd.28=Rd.29+Rd.130)</t>
  </si>
  <si>
    <t>Cheltuieli de exploatare (Rd.29=Rd.30+Rd.78+Rd.85+Rd.113), din care:</t>
  </si>
  <si>
    <t>A. Cheltuieli cu bunuri şi servicii (Rd.30=Rd.31+Rd.39+Rd.45), din care:</t>
  </si>
  <si>
    <t>Cheltuieli privind stocurile (Rd.31=Rd.32+Rd.33+Rd.36+Rd.37+Rd.38), din care</t>
  </si>
  <si>
    <t>Cheltuieli privind serviciile executate de terţi  (Rd.39=Rd.40+Rd.41+Rd.44), din care:</t>
  </si>
  <si>
    <t>cheltuieli privind chiriile (Rd.41=Rd.42+Rd.43) din  care:</t>
  </si>
  <si>
    <t>Cheltuieli cu alte servicii executate de terţi (Rd.45=Rd.46+Rd.47+Rd. 49 +Rd.56+Rd.61+Rd.62+Rd.66+Rd.67+Rd.68+Rd.77), din care:</t>
  </si>
  <si>
    <t>cheltuieli de protocol, reclamă şi publicitate (Rd.51+Rd.53), din care:</t>
  </si>
  <si>
    <t>Cheltuieli cu sponsorizarea,potrivit O.U.G.nr.2/2015(Rd.56=Rd.57+Rd.58+Rd.60), din care:</t>
  </si>
  <si>
    <t>- cheltuieli cu diurna (Rd.64+Rd.65), din care:</t>
  </si>
  <si>
    <t>B Cheltuieli cu impozite, taxe şi vărsăminte asimilate (Rd.78=Rd.79+Rd.80+Rd.81+Rd.82+Rd.83+Rd.84), din care:</t>
  </si>
  <si>
    <t>Cheltuieli cu personalul  (Rd.85=Rd.86+Rd.99+Rd.103+Rd.112), din care:</t>
  </si>
  <si>
    <t>Cheltuieli de natură salarială (Rd.87+Rd.91)</t>
  </si>
  <si>
    <t>Cheltuieli cu salariile (Rd.87=Rd.88+Rd.89+Rd.90), din care:</t>
  </si>
  <si>
    <t>Bonusuri (Rd.91=Rd.92+Rd.95+Rd.96+Rd.97+Rd.98), din care:</t>
  </si>
  <si>
    <t>Alte cheltuieli cu personalul (Rd.99=Rd.100+Rd.101+Rd.102), din care:</t>
  </si>
  <si>
    <t>Cheltuieli aferente contractului de mandat şi a unor organe de conducere şi control, comisii şi  comitete (Rd.103=Rd.104+Rd.107+Rd.110+Rd.111), din care:</t>
  </si>
  <si>
    <t>Alte cheltuieli de exploatare  (Rd.113=Rd.114+Rd.117+Rd.118+Rd.119+Rd.120+Rd.121),din care:</t>
  </si>
  <si>
    <t>cheltuieli cu majorări şi penalităţi (Rd.115+Rd.116), din care:</t>
  </si>
  <si>
    <t>ajustări şi deprecieri pentru pierdere de valoare şi provizioane (Rd.121=Rd.122-Rd.125), din care:</t>
  </si>
  <si>
    <t>din anularea provizioanelor  (Rd.126=Rd.127+Rd.128+Rd.129), din care:</t>
  </si>
  <si>
    <t>Cheltuieli financiare (Rd.130=Rd.131+Rd.134+Rd.137), din care:</t>
  </si>
  <si>
    <t>REZULTATUL BRUT (profit/pierdere) (Rd.1-Rd.28)</t>
  </si>
  <si>
    <t>Cheltuieli totale din exploatare,din care Rd 29</t>
  </si>
  <si>
    <t xml:space="preserve">Cheltuieli de  natură salarială  (Rd. 86), din care:**)  </t>
  </si>
  <si>
    <t xml:space="preserve">Productivitatea  muncii în unităţi  valorice pe total  personal mediu (mii  lei/persoană) (Rd.  2/Rd. 149)  </t>
  </si>
  <si>
    <t>Productivitatea  muncii în unităţi  fizice pe total  personal mediu  (cantitate produse  finite/persoană)  W = QPF/Rd. 149</t>
  </si>
  <si>
    <t>pondere in veniturile totale de exploatare=Rd.157/Rd.2</t>
  </si>
  <si>
    <t>cheltuieli din diferenţe de curs valutar, din care:</t>
  </si>
  <si>
    <t>Venituri totale  (rd.1+rd.2), din care:</t>
  </si>
  <si>
    <t xml:space="preserve">Motivarea si fidelizarea personalului existent </t>
  </si>
  <si>
    <t>prin actualizarea drepturilor salariale proportional</t>
  </si>
  <si>
    <t>cu volumul si responsabilitatea muncii</t>
  </si>
  <si>
    <t xml:space="preserve">sociale la nivel national si mondial, riscul </t>
  </si>
  <si>
    <t>intreruperilor in activitatea de exploatare</t>
  </si>
  <si>
    <t>Inflatia si riscul transmiterii scumpirii produselor</t>
  </si>
  <si>
    <t>energetice la toate produsele de pe rafturi, riscul</t>
  </si>
  <si>
    <t>spiralei inflationiste de tip salarii-preturi</t>
  </si>
  <si>
    <t xml:space="preserve">                 IN BUGETUL DE VENITURI  SI CHELTUIELI </t>
  </si>
  <si>
    <t xml:space="preserve">                                        MASURI DE IMBUNATATIRE A REZULTATULUI BRUT</t>
  </si>
  <si>
    <t xml:space="preserve">Cresterea cheltuielilor cu utilitatile consumate, datorita cresterii pretului unitar </t>
  </si>
  <si>
    <t>SC SALA POLIVALENTA SA - BT ARENA</t>
  </si>
  <si>
    <t>6a</t>
  </si>
  <si>
    <t>6b</t>
  </si>
  <si>
    <t>6c</t>
  </si>
  <si>
    <t>Achizitie si montare panouri fotovoltaice</t>
  </si>
  <si>
    <t xml:space="preserve"> </t>
  </si>
  <si>
    <t>Dotări (alte achiziții de imobilizări corporale)-mobilier,birotica,licente</t>
  </si>
  <si>
    <t>evenimente in scopul realizarii de profit</t>
  </si>
  <si>
    <t xml:space="preserve">Propunere </t>
  </si>
  <si>
    <t>6=5/4</t>
  </si>
  <si>
    <t>Estimări an 2026</t>
  </si>
  <si>
    <t>9=7/5</t>
  </si>
  <si>
    <t>10=8/7</t>
  </si>
  <si>
    <t xml:space="preserve">              Aprobat</t>
  </si>
  <si>
    <t>CA</t>
  </si>
  <si>
    <t>3a</t>
  </si>
  <si>
    <t>4a</t>
  </si>
  <si>
    <t>8=5/3a</t>
  </si>
  <si>
    <t>Prevederi an  2023</t>
  </si>
  <si>
    <t>An 2026</t>
  </si>
  <si>
    <t>Câştigul mediu  lunar pe salariat  (lei/persoană)  determinat pe baza  cheltuielilor de  natură salarială  (Rd. 147/Rd.149)/12</t>
  </si>
  <si>
    <t>Câştigul mediu  lunar pe salariat  (lei/persoană)  determinat pe baza  cheltuielilor de  natură salarială,  calculat pe baza OG 26/2013 (Rd.147)/Rd.149/12</t>
  </si>
  <si>
    <t xml:space="preserve">L.421/2023 art.73 (1) lit.e) cu sumele reprezentând creșteri ale cheltuielilor de natură salarială aferente reîntregirii acestora, pentru întreg anul 2024, determinate ca urmare a acordării unor creșteri salariale în anul 2023 </t>
  </si>
  <si>
    <t>alte cheltuieli  cu serviciile executate de terți (serv.curatenie, asis.tehnica, mentenanta,verificari metrologice,salubritate etc )</t>
  </si>
  <si>
    <t xml:space="preserve"> DETALIEREA INDICATORILOR ECONOMICO-FINANCIARI PREVAZUTI </t>
  </si>
  <si>
    <t>ca urmare a atragerii unui numar cat mai mare</t>
  </si>
  <si>
    <t>de organizatori de evenimente</t>
  </si>
  <si>
    <t>scazut, diminuarea efectelor inflatiei</t>
  </si>
  <si>
    <t>cuprinde un numar de 5 pagini</t>
  </si>
  <si>
    <t>cuprinde un numar de 14 pagini</t>
  </si>
  <si>
    <t>cuprinde un numar de 1 pagina</t>
  </si>
  <si>
    <t>Tudor Aurica</t>
  </si>
  <si>
    <t>cuprinde un numar de 4 pagini</t>
  </si>
  <si>
    <t>A. Masuri de imbunatatire a rezultatului brut</t>
  </si>
  <si>
    <t>II.</t>
  </si>
  <si>
    <t>crt.</t>
  </si>
  <si>
    <t>Nr.</t>
  </si>
  <si>
    <t xml:space="preserve">                                   Rusu Ionut</t>
  </si>
  <si>
    <t xml:space="preserve">                            BUGET DE VENITURI SI CHELTUIELI  PE ANUL 2025</t>
  </si>
  <si>
    <t>Realizat an 2024</t>
  </si>
  <si>
    <t>an 2025</t>
  </si>
  <si>
    <t>Estimări an 2027</t>
  </si>
  <si>
    <t xml:space="preserve">Anexa 3 la Hotărârea nr.  …...  / 2025 </t>
  </si>
  <si>
    <t>Anexa 3 la Hotărârea nr.        / 2025</t>
  </si>
  <si>
    <t>Prevederi an  2024</t>
  </si>
  <si>
    <t>Anexa 1 la Hotărârea nr.        / 2025</t>
  </si>
  <si>
    <t>Anexa 1 la Hotărârea nr.      / 2025</t>
  </si>
  <si>
    <t xml:space="preserve">                  BUGET DE VENITURI SI CHELTUIELI  PE ANUL 2025</t>
  </si>
  <si>
    <t>Anexa 2 la Hotărârea     / 2025</t>
  </si>
  <si>
    <t xml:space="preserve">Anexa 2 la Hotărârea nr.        / 2025  </t>
  </si>
  <si>
    <t xml:space="preserve">Anexa 4 la Hotărârea nr. …..  / 2025 </t>
  </si>
  <si>
    <t xml:space="preserve">                      BUGET DE VENITURI SI CHELTUIELI  PE ANUL 2025</t>
  </si>
  <si>
    <t xml:space="preserve">Anexa 4 la Hotărârea nr.        / 2025  </t>
  </si>
  <si>
    <t xml:space="preserve">Anexa 5 la Hotărârea nr.        / 2025  </t>
  </si>
  <si>
    <t xml:space="preserve">                                          BUGET DE VENITURI SI CHELTUIELI  PE ANUL 2025</t>
  </si>
  <si>
    <t xml:space="preserve">Anexa 5 la Hotărârea nr. ….. / 2025 </t>
  </si>
  <si>
    <t>An 2024</t>
  </si>
  <si>
    <t xml:space="preserve">HCL 92 / </t>
  </si>
  <si>
    <t>04.03.24</t>
  </si>
  <si>
    <t>An 2025 din care:</t>
  </si>
  <si>
    <t>An precedent 2024</t>
  </si>
  <si>
    <t>An curent 2025</t>
  </si>
  <si>
    <t>An 2027</t>
  </si>
  <si>
    <t xml:space="preserve">Licente BMS </t>
  </si>
  <si>
    <t>07.08.2024</t>
  </si>
  <si>
    <t>29.03.2024</t>
  </si>
  <si>
    <t>Dotare sala fitness,VIP</t>
  </si>
  <si>
    <t>Ventilatoare sist clima</t>
  </si>
  <si>
    <t>06.12.2024</t>
  </si>
  <si>
    <t>04.11.2024</t>
  </si>
  <si>
    <t>Achizitie mijloc transport marfa,birotica, mobilier</t>
  </si>
  <si>
    <t>decizie 2/06.02.2024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</si>
</sst>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444444"/>
      <name val="Calibri"/>
      <family val="2"/>
      <scheme val="minor"/>
    </font>
    <font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sz val="11"/>
      <color theme="1"/>
      <name val="Calibri"/>
      <family val="2"/>
    </font>
    <font>
      <b/>
      <sz val="11"/>
      <color indexed="8"/>
      <name val="Calibri"/>
      <family val="2"/>
    </font>
    <font>
      <sz val="11"/>
      <color rgb="FF444444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5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/>
      <right/>
      <top style="medium">
        <color rgb="FF333333"/>
      </top>
      <bottom/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32">
    <xf numFmtId="0" fontId="0" fillId="0" borderId="0" xfId="0"/>
    <xf numFmtId="0" fontId="0" fillId="0" borderId="0" xfId="0" applyAlignment="1">
      <alignment horizontal="right" wrapText="1"/>
    </xf>
    <xf numFmtId="0" fontId="1" fillId="0" borderId="0" xfId="0" applyFont="1"/>
    <xf numFmtId="0" fontId="4" fillId="0" borderId="0" xfId="1" applyFont="1"/>
    <xf numFmtId="1" fontId="4" fillId="0" borderId="0" xfId="1" applyNumberFormat="1" applyFont="1"/>
    <xf numFmtId="0" fontId="4" fillId="0" borderId="0" xfId="1" applyFont="1" applyAlignment="1">
      <alignment horizontal="center"/>
    </xf>
    <xf numFmtId="0" fontId="5" fillId="0" borderId="0" xfId="0" applyFont="1"/>
    <xf numFmtId="0" fontId="6" fillId="0" borderId="0" xfId="1" applyFont="1"/>
    <xf numFmtId="0" fontId="4" fillId="0" borderId="0" xfId="1" applyFont="1" applyAlignment="1">
      <alignment horizontal="center" wrapText="1"/>
    </xf>
    <xf numFmtId="0" fontId="6" fillId="0" borderId="0" xfId="2" applyFont="1"/>
    <xf numFmtId="0" fontId="5" fillId="0" borderId="0" xfId="0" applyFont="1" applyAlignment="1">
      <alignment horizontal="right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center" wrapText="1"/>
    </xf>
    <xf numFmtId="0" fontId="9" fillId="0" borderId="0" xfId="0" applyFont="1"/>
    <xf numFmtId="0" fontId="10" fillId="0" borderId="0" xfId="1" applyFont="1" applyAlignment="1">
      <alignment horizontal="center"/>
    </xf>
    <xf numFmtId="1" fontId="10" fillId="0" borderId="0" xfId="1" applyNumberFormat="1" applyFont="1"/>
    <xf numFmtId="0" fontId="10" fillId="0" borderId="0" xfId="2" applyFont="1"/>
    <xf numFmtId="0" fontId="11" fillId="0" borderId="0" xfId="1" applyFont="1"/>
    <xf numFmtId="0" fontId="10" fillId="0" borderId="14" xfId="2" applyFont="1" applyBorder="1" applyAlignment="1">
      <alignment horizontal="center"/>
    </xf>
    <xf numFmtId="0" fontId="10" fillId="0" borderId="21" xfId="2" applyFont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10" fillId="0" borderId="14" xfId="2" applyFont="1" applyBorder="1" applyAlignment="1">
      <alignment horizontal="center" vertical="center"/>
    </xf>
    <xf numFmtId="0" fontId="10" fillId="0" borderId="14" xfId="2" applyFont="1" applyBorder="1" applyAlignment="1">
      <alignment vertical="center" wrapText="1"/>
    </xf>
    <xf numFmtId="2" fontId="10" fillId="0" borderId="14" xfId="2" applyNumberFormat="1" applyFont="1" applyBorder="1" applyAlignment="1">
      <alignment horizontal="center" vertical="center"/>
    </xf>
    <xf numFmtId="0" fontId="10" fillId="0" borderId="0" xfId="2" applyFont="1" applyAlignment="1">
      <alignment wrapText="1"/>
    </xf>
    <xf numFmtId="0" fontId="10" fillId="0" borderId="28" xfId="2" applyFont="1" applyBorder="1" applyAlignment="1">
      <alignment horizontal="center"/>
    </xf>
    <xf numFmtId="0" fontId="10" fillId="0" borderId="30" xfId="2" applyFont="1" applyBorder="1" applyAlignment="1">
      <alignment horizontal="center"/>
    </xf>
    <xf numFmtId="2" fontId="5" fillId="0" borderId="1" xfId="0" applyNumberFormat="1" applyFont="1" applyBorder="1" applyAlignment="1">
      <alignment horizontal="center" wrapText="1"/>
    </xf>
    <xf numFmtId="0" fontId="4" fillId="0" borderId="0" xfId="2" applyFont="1"/>
    <xf numFmtId="0" fontId="4" fillId="0" borderId="0" xfId="2" applyFont="1" applyAlignment="1">
      <alignment horizontal="center" vertical="top" wrapText="1"/>
    </xf>
    <xf numFmtId="0" fontId="4" fillId="0" borderId="22" xfId="2" applyFont="1" applyBorder="1" applyAlignment="1">
      <alignment horizontal="center"/>
    </xf>
    <xf numFmtId="0" fontId="4" fillId="0" borderId="28" xfId="2" applyFont="1" applyBorder="1" applyAlignment="1">
      <alignment horizontal="center"/>
    </xf>
    <xf numFmtId="0" fontId="4" fillId="0" borderId="24" xfId="2" applyFont="1" applyBorder="1" applyAlignment="1">
      <alignment horizontal="center"/>
    </xf>
    <xf numFmtId="0" fontId="4" fillId="0" borderId="29" xfId="2" applyFont="1" applyBorder="1" applyAlignment="1">
      <alignment horizontal="center"/>
    </xf>
    <xf numFmtId="0" fontId="4" fillId="0" borderId="25" xfId="2" applyFont="1" applyBorder="1" applyAlignment="1">
      <alignment horizontal="center"/>
    </xf>
    <xf numFmtId="0" fontId="4" fillId="0" borderId="30" xfId="2" applyFont="1" applyBorder="1" applyAlignment="1">
      <alignment horizontal="center"/>
    </xf>
    <xf numFmtId="0" fontId="4" fillId="0" borderId="31" xfId="2" applyFont="1" applyBorder="1" applyAlignment="1">
      <alignment horizontal="center"/>
    </xf>
    <xf numFmtId="0" fontId="4" fillId="0" borderId="20" xfId="2" applyFont="1" applyBorder="1" applyAlignment="1">
      <alignment horizontal="center"/>
    </xf>
    <xf numFmtId="0" fontId="4" fillId="0" borderId="13" xfId="2" applyFont="1" applyBorder="1" applyAlignment="1">
      <alignment horizontal="center"/>
    </xf>
    <xf numFmtId="0" fontId="4" fillId="0" borderId="33" xfId="2" applyFont="1" applyBorder="1" applyAlignment="1">
      <alignment horizontal="center"/>
    </xf>
    <xf numFmtId="0" fontId="4" fillId="0" borderId="35" xfId="2" applyFont="1" applyBorder="1"/>
    <xf numFmtId="0" fontId="4" fillId="0" borderId="29" xfId="2" applyFont="1" applyBorder="1"/>
    <xf numFmtId="0" fontId="4" fillId="0" borderId="34" xfId="2" applyFont="1" applyBorder="1"/>
    <xf numFmtId="0" fontId="4" fillId="0" borderId="17" xfId="2" applyFont="1" applyBorder="1" applyAlignment="1">
      <alignment horizontal="center"/>
    </xf>
    <xf numFmtId="0" fontId="4" fillId="0" borderId="16" xfId="2" applyFont="1" applyBorder="1"/>
    <xf numFmtId="0" fontId="4" fillId="0" borderId="18" xfId="2" applyFont="1" applyBorder="1" applyAlignment="1">
      <alignment horizontal="center"/>
    </xf>
    <xf numFmtId="1" fontId="4" fillId="0" borderId="0" xfId="2" applyNumberFormat="1" applyFont="1" applyAlignment="1">
      <alignment horizontal="center"/>
    </xf>
    <xf numFmtId="1" fontId="4" fillId="0" borderId="29" xfId="2" applyNumberFormat="1" applyFont="1" applyBorder="1" applyAlignment="1">
      <alignment horizontal="center"/>
    </xf>
    <xf numFmtId="0" fontId="4" fillId="0" borderId="36" xfId="2" applyFont="1" applyBorder="1" applyAlignment="1">
      <alignment horizontal="center"/>
    </xf>
    <xf numFmtId="0" fontId="4" fillId="0" borderId="0" xfId="2" applyFont="1" applyAlignment="1">
      <alignment horizontal="center"/>
    </xf>
    <xf numFmtId="1" fontId="4" fillId="0" borderId="19" xfId="2" applyNumberFormat="1" applyFont="1" applyBorder="1" applyAlignment="1">
      <alignment horizontal="center"/>
    </xf>
    <xf numFmtId="0" fontId="6" fillId="0" borderId="26" xfId="2" applyFont="1" applyBorder="1" applyAlignment="1">
      <alignment horizontal="center"/>
    </xf>
    <xf numFmtId="0" fontId="6" fillId="0" borderId="41" xfId="2" applyFont="1" applyBorder="1"/>
    <xf numFmtId="0" fontId="4" fillId="0" borderId="13" xfId="2" applyFont="1" applyBorder="1"/>
    <xf numFmtId="0" fontId="4" fillId="0" borderId="41" xfId="2" applyFont="1" applyBorder="1"/>
    <xf numFmtId="0" fontId="4" fillId="0" borderId="27" xfId="2" applyFont="1" applyBorder="1"/>
    <xf numFmtId="0" fontId="4" fillId="0" borderId="39" xfId="2" applyFont="1" applyBorder="1" applyAlignment="1">
      <alignment horizontal="center"/>
    </xf>
    <xf numFmtId="0" fontId="4" fillId="0" borderId="0" xfId="2" applyFont="1" applyAlignment="1">
      <alignment horizontal="left"/>
    </xf>
    <xf numFmtId="1" fontId="4" fillId="0" borderId="42" xfId="2" applyNumberFormat="1" applyFont="1" applyBorder="1" applyAlignment="1">
      <alignment horizontal="center"/>
    </xf>
    <xf numFmtId="0" fontId="4" fillId="0" borderId="40" xfId="2" applyFont="1" applyBorder="1" applyAlignment="1">
      <alignment horizontal="center"/>
    </xf>
    <xf numFmtId="0" fontId="4" fillId="0" borderId="31" xfId="2" applyFont="1" applyBorder="1" applyAlignment="1">
      <alignment horizontal="left"/>
    </xf>
    <xf numFmtId="0" fontId="4" fillId="0" borderId="38" xfId="2" applyFont="1" applyBorder="1" applyAlignment="1">
      <alignment horizontal="center"/>
    </xf>
    <xf numFmtId="0" fontId="4" fillId="0" borderId="37" xfId="2" applyFont="1" applyBorder="1" applyAlignment="1">
      <alignment horizontal="center"/>
    </xf>
    <xf numFmtId="0" fontId="4" fillId="0" borderId="26" xfId="2" applyFont="1" applyBorder="1" applyAlignment="1">
      <alignment horizontal="center"/>
    </xf>
    <xf numFmtId="0" fontId="4" fillId="0" borderId="27" xfId="2" applyFont="1" applyBorder="1" applyAlignment="1">
      <alignment horizontal="center"/>
    </xf>
    <xf numFmtId="0" fontId="6" fillId="0" borderId="13" xfId="2" applyFont="1" applyBorder="1" applyAlignment="1">
      <alignment horizontal="center"/>
    </xf>
    <xf numFmtId="0" fontId="6" fillId="0" borderId="26" xfId="2" applyFont="1" applyBorder="1" applyAlignment="1">
      <alignment horizontal="left"/>
    </xf>
    <xf numFmtId="1" fontId="4" fillId="0" borderId="13" xfId="2" applyNumberFormat="1" applyFont="1" applyBorder="1" applyAlignment="1">
      <alignment horizontal="center"/>
    </xf>
    <xf numFmtId="1" fontId="4" fillId="0" borderId="27" xfId="2" applyNumberFormat="1" applyFont="1" applyBorder="1" applyAlignment="1">
      <alignment horizontal="center"/>
    </xf>
    <xf numFmtId="0" fontId="14" fillId="0" borderId="0" xfId="0" applyFont="1"/>
    <xf numFmtId="0" fontId="0" fillId="0" borderId="13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4" fillId="0" borderId="0" xfId="1" applyFont="1" applyAlignment="1">
      <alignment horizontal="left"/>
    </xf>
    <xf numFmtId="1" fontId="4" fillId="0" borderId="13" xfId="1" applyNumberFormat="1" applyFont="1" applyBorder="1" applyAlignment="1">
      <alignment horizontal="center" vertical="center"/>
    </xf>
    <xf numFmtId="0" fontId="0" fillId="0" borderId="13" xfId="0" applyBorder="1" applyAlignment="1">
      <alignment wrapText="1"/>
    </xf>
    <xf numFmtId="0" fontId="4" fillId="0" borderId="37" xfId="2" applyFont="1" applyBorder="1" applyAlignment="1">
      <alignment wrapText="1"/>
    </xf>
    <xf numFmtId="0" fontId="4" fillId="0" borderId="50" xfId="2" applyFont="1" applyBorder="1" applyAlignment="1">
      <alignment horizontal="center"/>
    </xf>
    <xf numFmtId="0" fontId="4" fillId="0" borderId="32" xfId="2" applyFont="1" applyBorder="1" applyAlignment="1">
      <alignment horizontal="left"/>
    </xf>
    <xf numFmtId="0" fontId="4" fillId="0" borderId="32" xfId="2" applyFont="1" applyBorder="1" applyAlignment="1">
      <alignment horizontal="center"/>
    </xf>
    <xf numFmtId="0" fontId="4" fillId="0" borderId="23" xfId="2" applyFont="1" applyBorder="1" applyAlignment="1">
      <alignment horizontal="center"/>
    </xf>
    <xf numFmtId="0" fontId="2" fillId="2" borderId="13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left" wrapText="1"/>
    </xf>
    <xf numFmtId="1" fontId="4" fillId="0" borderId="27" xfId="1" applyNumberFormat="1" applyFont="1" applyBorder="1" applyAlignment="1">
      <alignment horizontal="center" vertical="center"/>
    </xf>
    <xf numFmtId="1" fontId="4" fillId="0" borderId="30" xfId="2" applyNumberFormat="1" applyFont="1" applyBorder="1" applyAlignment="1">
      <alignment horizontal="center"/>
    </xf>
    <xf numFmtId="1" fontId="10" fillId="0" borderId="14" xfId="2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wrapText="1"/>
    </xf>
    <xf numFmtId="0" fontId="8" fillId="0" borderId="14" xfId="2" applyFont="1" applyBorder="1" applyAlignment="1">
      <alignment horizontal="center"/>
    </xf>
    <xf numFmtId="1" fontId="13" fillId="0" borderId="13" xfId="0" applyNumberFormat="1" applyFont="1" applyBorder="1" applyAlignment="1">
      <alignment horizontal="center" vertical="center" wrapText="1"/>
    </xf>
    <xf numFmtId="1" fontId="8" fillId="0" borderId="14" xfId="1" applyNumberFormat="1" applyFont="1" applyBorder="1" applyAlignment="1">
      <alignment horizontal="center" vertical="center" wrapText="1"/>
    </xf>
    <xf numFmtId="2" fontId="13" fillId="0" borderId="13" xfId="0" applyNumberFormat="1" applyFont="1" applyBorder="1" applyAlignment="1">
      <alignment horizontal="center" vertical="center" wrapText="1"/>
    </xf>
    <xf numFmtId="2" fontId="12" fillId="0" borderId="13" xfId="0" applyNumberFormat="1" applyFont="1" applyBorder="1" applyAlignment="1">
      <alignment horizontal="center" vertical="center" wrapText="1"/>
    </xf>
    <xf numFmtId="1" fontId="12" fillId="0" borderId="13" xfId="0" applyNumberFormat="1" applyFont="1" applyBorder="1" applyAlignment="1">
      <alignment horizontal="center" vertical="center" wrapText="1"/>
    </xf>
    <xf numFmtId="1" fontId="13" fillId="0" borderId="28" xfId="0" applyNumberFormat="1" applyFont="1" applyBorder="1" applyAlignment="1">
      <alignment horizontal="center" vertical="center" wrapText="1"/>
    </xf>
    <xf numFmtId="0" fontId="15" fillId="0" borderId="0" xfId="2" applyFont="1"/>
    <xf numFmtId="0" fontId="8" fillId="0" borderId="0" xfId="1" applyFont="1"/>
    <xf numFmtId="0" fontId="8" fillId="0" borderId="14" xfId="2" applyFont="1" applyBorder="1" applyAlignment="1">
      <alignment horizontal="center" vertical="center"/>
    </xf>
    <xf numFmtId="1" fontId="8" fillId="0" borderId="14" xfId="2" applyNumberFormat="1" applyFont="1" applyBorder="1" applyAlignment="1">
      <alignment horizontal="center" vertical="center"/>
    </xf>
    <xf numFmtId="1" fontId="8" fillId="0" borderId="26" xfId="2" applyNumberFormat="1" applyFont="1" applyBorder="1" applyAlignment="1">
      <alignment horizontal="center" vertical="center"/>
    </xf>
    <xf numFmtId="1" fontId="8" fillId="0" borderId="20" xfId="1" applyNumberFormat="1" applyFont="1" applyBorder="1" applyAlignment="1">
      <alignment horizontal="center" vertical="center" wrapText="1"/>
    </xf>
    <xf numFmtId="1" fontId="8" fillId="0" borderId="14" xfId="1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wrapText="1"/>
    </xf>
    <xf numFmtId="1" fontId="8" fillId="0" borderId="0" xfId="1" applyNumberFormat="1" applyFont="1" applyAlignment="1">
      <alignment horizontal="center" vertical="center" wrapText="1"/>
    </xf>
    <xf numFmtId="0" fontId="8" fillId="0" borderId="0" xfId="2" applyFont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8" fillId="0" borderId="23" xfId="2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8" fillId="0" borderId="42" xfId="2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/>
    </xf>
    <xf numFmtId="0" fontId="8" fillId="0" borderId="51" xfId="2" applyFont="1" applyBorder="1" applyAlignment="1">
      <alignment horizontal="center" vertical="center" wrapText="1"/>
    </xf>
    <xf numFmtId="1" fontId="8" fillId="0" borderId="30" xfId="2" applyNumberFormat="1" applyFont="1" applyBorder="1" applyAlignment="1">
      <alignment horizontal="center" vertical="center" wrapText="1"/>
    </xf>
    <xf numFmtId="0" fontId="8" fillId="0" borderId="47" xfId="2" applyFont="1" applyBorder="1" applyAlignment="1">
      <alignment horizontal="center" vertical="center" wrapText="1"/>
    </xf>
    <xf numFmtId="2" fontId="8" fillId="0" borderId="49" xfId="2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0" borderId="0" xfId="1" applyFont="1"/>
    <xf numFmtId="0" fontId="13" fillId="0" borderId="0" xfId="0" applyFont="1" applyAlignment="1">
      <alignment horizontal="center" vertical="center"/>
    </xf>
    <xf numFmtId="0" fontId="12" fillId="0" borderId="0" xfId="0" applyFont="1"/>
    <xf numFmtId="0" fontId="8" fillId="0" borderId="0" xfId="1" applyFont="1" applyAlignment="1">
      <alignment horizontal="center" wrapText="1"/>
    </xf>
    <xf numFmtId="0" fontId="16" fillId="0" borderId="41" xfId="0" applyFont="1" applyBorder="1" applyAlignment="1">
      <alignment horizontal="center" vertical="center"/>
    </xf>
    <xf numFmtId="0" fontId="8" fillId="0" borderId="46" xfId="2" applyFont="1" applyBorder="1" applyAlignment="1">
      <alignment horizontal="center" wrapText="1"/>
    </xf>
    <xf numFmtId="0" fontId="8" fillId="0" borderId="14" xfId="2" applyFont="1" applyBorder="1" applyAlignment="1">
      <alignment horizontal="center" wrapText="1"/>
    </xf>
    <xf numFmtId="0" fontId="8" fillId="0" borderId="48" xfId="2" applyFont="1" applyBorder="1" applyAlignment="1">
      <alignment horizontal="center" vertical="center"/>
    </xf>
    <xf numFmtId="0" fontId="8" fillId="0" borderId="14" xfId="2" applyFont="1" applyBorder="1" applyAlignment="1">
      <alignment horizontal="left" wrapText="1"/>
    </xf>
    <xf numFmtId="0" fontId="8" fillId="0" borderId="39" xfId="2" applyFont="1" applyBorder="1" applyAlignment="1">
      <alignment horizontal="center" vertical="center"/>
    </xf>
    <xf numFmtId="49" fontId="8" fillId="0" borderId="14" xfId="2" applyNumberFormat="1" applyFont="1" applyBorder="1" applyAlignment="1">
      <alignment horizontal="left" wrapText="1"/>
    </xf>
    <xf numFmtId="0" fontId="8" fillId="0" borderId="48" xfId="2" applyFont="1" applyBorder="1" applyAlignment="1">
      <alignment horizontal="center" wrapText="1"/>
    </xf>
    <xf numFmtId="0" fontId="8" fillId="0" borderId="13" xfId="2" applyFont="1" applyBorder="1" applyAlignment="1">
      <alignment horizontal="center" wrapText="1"/>
    </xf>
    <xf numFmtId="0" fontId="8" fillId="0" borderId="21" xfId="2" applyFont="1" applyBorder="1" applyAlignment="1">
      <alignment horizontal="center" wrapText="1"/>
    </xf>
    <xf numFmtId="0" fontId="8" fillId="0" borderId="29" xfId="2" applyFont="1" applyBorder="1" applyAlignment="1">
      <alignment horizont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8" fillId="0" borderId="24" xfId="2" applyFont="1" applyBorder="1" applyAlignment="1">
      <alignment horizontal="center" wrapText="1"/>
    </xf>
    <xf numFmtId="0" fontId="12" fillId="0" borderId="13" xfId="0" applyFont="1" applyBorder="1" applyAlignment="1">
      <alignment wrapText="1"/>
    </xf>
    <xf numFmtId="0" fontId="12" fillId="0" borderId="38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0" xfId="2" applyFont="1"/>
    <xf numFmtId="0" fontId="8" fillId="0" borderId="14" xfId="2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1" fontId="5" fillId="0" borderId="1" xfId="0" applyNumberFormat="1" applyFont="1" applyBorder="1" applyAlignment="1">
      <alignment horizontal="center" wrapText="1"/>
    </xf>
    <xf numFmtId="16" fontId="5" fillId="0" borderId="0" xfId="0" applyNumberFormat="1" applyFont="1"/>
    <xf numFmtId="0" fontId="4" fillId="0" borderId="52" xfId="2" applyFont="1" applyBorder="1" applyAlignment="1">
      <alignment horizontal="center"/>
    </xf>
    <xf numFmtId="0" fontId="6" fillId="0" borderId="53" xfId="2" applyFont="1" applyBorder="1" applyAlignment="1">
      <alignment horizontal="center"/>
    </xf>
    <xf numFmtId="0" fontId="4" fillId="0" borderId="53" xfId="2" applyFont="1" applyBorder="1" applyAlignment="1">
      <alignment horizontal="center"/>
    </xf>
    <xf numFmtId="0" fontId="4" fillId="0" borderId="54" xfId="2" applyFont="1" applyBorder="1" applyAlignment="1">
      <alignment horizontal="center"/>
    </xf>
    <xf numFmtId="0" fontId="6" fillId="0" borderId="35" xfId="2" applyFont="1" applyBorder="1"/>
    <xf numFmtId="0" fontId="4" fillId="0" borderId="28" xfId="2" applyFont="1" applyBorder="1"/>
    <xf numFmtId="0" fontId="4" fillId="0" borderId="30" xfId="2" applyFont="1" applyBorder="1"/>
    <xf numFmtId="0" fontId="4" fillId="0" borderId="54" xfId="2" applyFont="1" applyBorder="1"/>
    <xf numFmtId="0" fontId="14" fillId="0" borderId="0" xfId="0" applyFont="1" applyAlignment="1">
      <alignment horizontal="right"/>
    </xf>
    <xf numFmtId="0" fontId="0" fillId="0" borderId="0" xfId="0" applyAlignment="1">
      <alignment horizontal="right"/>
    </xf>
    <xf numFmtId="16" fontId="14" fillId="0" borderId="0" xfId="0" applyNumberFormat="1" applyFont="1" applyAlignment="1">
      <alignment horizontal="right"/>
    </xf>
    <xf numFmtId="1" fontId="7" fillId="0" borderId="1" xfId="0" applyNumberFormat="1" applyFont="1" applyBorder="1" applyAlignment="1">
      <alignment horizontal="center" wrapText="1"/>
    </xf>
    <xf numFmtId="0" fontId="16" fillId="0" borderId="27" xfId="0" applyFont="1" applyBorder="1" applyAlignment="1">
      <alignment horizontal="center" vertical="center"/>
    </xf>
    <xf numFmtId="1" fontId="8" fillId="0" borderId="20" xfId="2" applyNumberFormat="1" applyFont="1" applyBorder="1" applyAlignment="1">
      <alignment horizontal="center" vertical="center" wrapText="1"/>
    </xf>
    <xf numFmtId="2" fontId="8" fillId="0" borderId="26" xfId="2" applyNumberFormat="1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1" fontId="4" fillId="0" borderId="0" xfId="1" applyNumberFormat="1" applyFont="1" applyAlignment="1">
      <alignment horizontal="center"/>
    </xf>
    <xf numFmtId="1" fontId="6" fillId="0" borderId="0" xfId="1" applyNumberFormat="1" applyFont="1" applyAlignment="1">
      <alignment horizontal="center"/>
    </xf>
    <xf numFmtId="0" fontId="0" fillId="0" borderId="13" xfId="0" applyBorder="1"/>
    <xf numFmtId="1" fontId="4" fillId="0" borderId="36" xfId="2" applyNumberFormat="1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29" xfId="2" applyFont="1" applyBorder="1" applyAlignment="1">
      <alignment horizontal="center" vertical="center" wrapText="1"/>
    </xf>
    <xf numFmtId="0" fontId="8" fillId="0" borderId="30" xfId="2" applyFont="1" applyBorder="1" applyAlignment="1">
      <alignment horizontal="center" vertical="center" wrapText="1"/>
    </xf>
    <xf numFmtId="0" fontId="8" fillId="0" borderId="20" xfId="2" applyFont="1" applyBorder="1" applyAlignment="1">
      <alignment horizontal="center" vertical="center" wrapText="1"/>
    </xf>
    <xf numFmtId="2" fontId="8" fillId="0" borderId="14" xfId="2" applyNumberFormat="1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8" fillId="0" borderId="0" xfId="0" applyFont="1" applyFill="1"/>
    <xf numFmtId="0" fontId="15" fillId="0" borderId="0" xfId="2" applyFont="1" applyFill="1"/>
    <xf numFmtId="0" fontId="8" fillId="0" borderId="8" xfId="0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1" fontId="8" fillId="0" borderId="1" xfId="0" applyNumberFormat="1" applyFont="1" applyFill="1" applyBorder="1" applyAlignment="1">
      <alignment horizontal="center" wrapText="1"/>
    </xf>
    <xf numFmtId="2" fontId="8" fillId="0" borderId="1" xfId="0" applyNumberFormat="1" applyFont="1" applyFill="1" applyBorder="1" applyAlignment="1">
      <alignment horizontal="center" wrapText="1"/>
    </xf>
    <xf numFmtId="0" fontId="8" fillId="0" borderId="0" xfId="1" applyFont="1" applyFill="1"/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0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5" fillId="0" borderId="12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5" fillId="0" borderId="6" xfId="0" applyFont="1" applyBorder="1" applyAlignment="1">
      <alignment horizontal="right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8" fillId="0" borderId="46" xfId="2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8" fillId="0" borderId="43" xfId="2" applyFont="1" applyBorder="1" applyAlignment="1">
      <alignment horizontal="center" vertical="center" wrapText="1"/>
    </xf>
    <xf numFmtId="0" fontId="8" fillId="0" borderId="44" xfId="2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center" wrapText="1"/>
    </xf>
    <xf numFmtId="0" fontId="8" fillId="0" borderId="45" xfId="2" applyFont="1" applyBorder="1" applyAlignment="1">
      <alignment horizontal="center" vertical="center" wrapText="1"/>
    </xf>
    <xf numFmtId="0" fontId="8" fillId="0" borderId="15" xfId="2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wrapText="1"/>
    </xf>
    <xf numFmtId="0" fontId="11" fillId="0" borderId="0" xfId="2" applyFont="1" applyAlignment="1">
      <alignment horizontal="center" vertical="center" wrapText="1"/>
    </xf>
    <xf numFmtId="0" fontId="10" fillId="0" borderId="14" xfId="2" applyFont="1" applyBorder="1" applyAlignment="1">
      <alignment wrapText="1"/>
    </xf>
    <xf numFmtId="0" fontId="10" fillId="0" borderId="14" xfId="2" applyFont="1" applyBorder="1" applyAlignment="1">
      <alignment horizontal="center" vertical="center"/>
    </xf>
    <xf numFmtId="0" fontId="10" fillId="0" borderId="21" xfId="2" applyFont="1" applyBorder="1" applyAlignment="1">
      <alignment horizontal="center"/>
    </xf>
    <xf numFmtId="0" fontId="10" fillId="0" borderId="14" xfId="2" applyFont="1" applyBorder="1" applyAlignment="1">
      <alignment horizontal="center"/>
    </xf>
    <xf numFmtId="0" fontId="0" fillId="0" borderId="13" xfId="0" applyBorder="1" applyAlignment="1">
      <alignment horizontal="center" wrapText="1"/>
    </xf>
  </cellXfs>
  <cellStyles count="3">
    <cellStyle name="Excel Built-in Normal" xfId="2"/>
    <cellStyle name="Normal" xfId="0" builtinId="0"/>
    <cellStyle name="TableStyleLigh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6"/>
  <sheetViews>
    <sheetView tabSelected="1" topLeftCell="A22" workbookViewId="0">
      <selection activeCell="I30" sqref="I30"/>
    </sheetView>
  </sheetViews>
  <sheetFormatPr defaultColWidth="9.140625" defaultRowHeight="15"/>
  <cols>
    <col min="1" max="1" width="2.7109375" style="6" customWidth="1"/>
    <col min="2" max="2" width="3.140625" style="6" customWidth="1"/>
    <col min="3" max="3" width="2.85546875" style="6" customWidth="1"/>
    <col min="4" max="4" width="5.42578125" style="6" customWidth="1"/>
    <col min="5" max="5" width="26.7109375" style="6" customWidth="1"/>
    <col min="6" max="6" width="4.85546875" style="6" customWidth="1"/>
    <col min="7" max="7" width="9.140625" style="6"/>
    <col min="8" max="8" width="11.28515625" style="189" customWidth="1"/>
    <col min="9" max="11" width="9.140625" style="6"/>
    <col min="12" max="12" width="7.85546875" style="6" customWidth="1"/>
    <col min="13" max="13" width="8" style="6" customWidth="1"/>
    <col min="14" max="16384" width="9.140625" style="6"/>
  </cols>
  <sheetData>
    <row r="1" spans="1:14">
      <c r="A1" s="7" t="s">
        <v>324</v>
      </c>
      <c r="B1" s="7"/>
      <c r="C1" s="7"/>
      <c r="D1" s="7"/>
      <c r="E1" s="7"/>
      <c r="F1" s="3"/>
      <c r="J1" s="70" t="s">
        <v>422</v>
      </c>
      <c r="K1" s="70"/>
      <c r="L1"/>
      <c r="M1"/>
      <c r="N1"/>
    </row>
    <row r="2" spans="1:14">
      <c r="A2" s="7" t="s">
        <v>376</v>
      </c>
      <c r="B2" s="7"/>
      <c r="C2" s="7"/>
      <c r="D2" s="7"/>
      <c r="E2" s="7"/>
      <c r="F2" s="3"/>
    </row>
    <row r="3" spans="1:14">
      <c r="A3" s="7"/>
      <c r="B3" s="7"/>
      <c r="C3" s="7"/>
      <c r="D3" s="7"/>
      <c r="E3" s="7"/>
      <c r="F3" s="3"/>
    </row>
    <row r="4" spans="1:14" ht="15.75" customHeight="1">
      <c r="A4" s="7"/>
      <c r="B4" s="7"/>
      <c r="C4" s="7"/>
      <c r="D4" s="7"/>
      <c r="E4" s="7"/>
      <c r="F4" s="3"/>
      <c r="H4" s="190"/>
      <c r="I4" s="9"/>
      <c r="J4" s="9"/>
      <c r="K4" s="9"/>
      <c r="L4" s="9"/>
    </row>
    <row r="5" spans="1:14">
      <c r="A5" s="8"/>
      <c r="B5" s="8"/>
      <c r="C5" s="8"/>
      <c r="D5" s="8"/>
      <c r="E5" s="9" t="s">
        <v>414</v>
      </c>
      <c r="F5" s="9"/>
      <c r="H5" s="190"/>
      <c r="I5" s="9"/>
      <c r="J5" s="9"/>
      <c r="K5" s="9"/>
      <c r="L5" s="9"/>
    </row>
    <row r="6" spans="1:14">
      <c r="A6" s="8"/>
      <c r="B6" s="8"/>
      <c r="C6" s="8"/>
      <c r="D6" s="8"/>
      <c r="E6" s="9" t="s">
        <v>381</v>
      </c>
      <c r="F6" s="9"/>
    </row>
    <row r="7" spans="1:14" ht="15.75" thickBot="1">
      <c r="A7" s="206"/>
      <c r="B7" s="206"/>
      <c r="C7" s="206"/>
      <c r="D7" s="206"/>
      <c r="E7" s="206"/>
      <c r="F7" s="10"/>
      <c r="M7" s="6" t="s">
        <v>184</v>
      </c>
    </row>
    <row r="8" spans="1:14" ht="29.25" customHeight="1" thickBot="1">
      <c r="A8" s="207"/>
      <c r="B8" s="208"/>
      <c r="C8" s="209"/>
      <c r="D8" s="207" t="s">
        <v>0</v>
      </c>
      <c r="E8" s="209"/>
      <c r="F8" s="197" t="s">
        <v>1</v>
      </c>
      <c r="G8" s="197" t="s">
        <v>415</v>
      </c>
      <c r="H8" s="191" t="s">
        <v>384</v>
      </c>
      <c r="I8" s="156" t="s">
        <v>2</v>
      </c>
      <c r="J8" s="197" t="s">
        <v>386</v>
      </c>
      <c r="K8" s="197" t="s">
        <v>417</v>
      </c>
      <c r="L8" s="199" t="s">
        <v>2</v>
      </c>
      <c r="M8" s="200"/>
    </row>
    <row r="9" spans="1:14" ht="15.75" thickBot="1">
      <c r="A9" s="210"/>
      <c r="B9" s="211"/>
      <c r="C9" s="212"/>
      <c r="D9" s="210"/>
      <c r="E9" s="212"/>
      <c r="F9" s="198"/>
      <c r="G9" s="198"/>
      <c r="H9" s="192" t="s">
        <v>416</v>
      </c>
      <c r="I9" s="157"/>
      <c r="J9" s="198"/>
      <c r="K9" s="198"/>
      <c r="L9" s="11" t="s">
        <v>387</v>
      </c>
      <c r="M9" s="11" t="s">
        <v>388</v>
      </c>
    </row>
    <row r="10" spans="1:14" ht="15.75" thickBot="1">
      <c r="A10" s="11">
        <v>0</v>
      </c>
      <c r="B10" s="199">
        <v>1</v>
      </c>
      <c r="C10" s="200"/>
      <c r="D10" s="199">
        <v>2</v>
      </c>
      <c r="E10" s="200"/>
      <c r="F10" s="11">
        <v>3</v>
      </c>
      <c r="G10" s="11">
        <v>4</v>
      </c>
      <c r="H10" s="193">
        <v>5</v>
      </c>
      <c r="I10" s="11" t="s">
        <v>385</v>
      </c>
      <c r="J10" s="11">
        <v>7</v>
      </c>
      <c r="K10" s="11">
        <v>8</v>
      </c>
      <c r="L10" s="11">
        <v>9</v>
      </c>
      <c r="M10" s="11">
        <v>10</v>
      </c>
    </row>
    <row r="11" spans="1:14" ht="30" customHeight="1" thickBot="1">
      <c r="A11" s="11" t="s">
        <v>3</v>
      </c>
      <c r="B11" s="11"/>
      <c r="C11" s="11"/>
      <c r="D11" s="201" t="s">
        <v>4</v>
      </c>
      <c r="E11" s="202"/>
      <c r="F11" s="11">
        <v>1</v>
      </c>
      <c r="G11" s="158">
        <f>G12+G15</f>
        <v>7630</v>
      </c>
      <c r="H11" s="194">
        <f>H12+H15</f>
        <v>8376</v>
      </c>
      <c r="I11" s="28">
        <f>H11/G11*100</f>
        <v>109.77719528178244</v>
      </c>
      <c r="J11" s="158">
        <f>J12+J15</f>
        <v>8796.25</v>
      </c>
      <c r="K11" s="158">
        <f>K12+K15</f>
        <v>9228.0625</v>
      </c>
      <c r="L11" s="28">
        <f>J11/H11*100</f>
        <v>105.01731136580707</v>
      </c>
      <c r="M11" s="28">
        <f>K11/J11*100</f>
        <v>104.90905215290607</v>
      </c>
    </row>
    <row r="12" spans="1:14" ht="45" customHeight="1" thickBot="1">
      <c r="A12" s="197"/>
      <c r="B12" s="11">
        <v>1</v>
      </c>
      <c r="C12" s="11"/>
      <c r="D12" s="201" t="s">
        <v>5</v>
      </c>
      <c r="E12" s="202"/>
      <c r="F12" s="11">
        <v>2</v>
      </c>
      <c r="G12" s="158">
        <v>7271</v>
      </c>
      <c r="H12" s="194">
        <v>8225</v>
      </c>
      <c r="I12" s="28">
        <f>H12/G12*100</f>
        <v>113.12061614633475</v>
      </c>
      <c r="J12" s="158">
        <f>1.05*H12</f>
        <v>8636.25</v>
      </c>
      <c r="K12" s="158">
        <f>1.05*J12</f>
        <v>9068.0625</v>
      </c>
      <c r="L12" s="28">
        <f>J12/H12*100</f>
        <v>105</v>
      </c>
      <c r="M12" s="28">
        <f>K12/J12*100</f>
        <v>105</v>
      </c>
    </row>
    <row r="13" spans="1:14" ht="33" customHeight="1" thickBot="1">
      <c r="A13" s="203"/>
      <c r="B13" s="11"/>
      <c r="C13" s="11"/>
      <c r="D13" s="12" t="s">
        <v>6</v>
      </c>
      <c r="E13" s="12" t="s">
        <v>7</v>
      </c>
      <c r="F13" s="11">
        <v>3</v>
      </c>
      <c r="G13" s="158"/>
      <c r="H13" s="194"/>
      <c r="I13" s="28"/>
      <c r="J13" s="158"/>
      <c r="K13" s="158"/>
      <c r="L13" s="28"/>
      <c r="M13" s="28"/>
    </row>
    <row r="14" spans="1:14" ht="46.5" customHeight="1" thickBot="1">
      <c r="A14" s="203"/>
      <c r="B14" s="11"/>
      <c r="C14" s="11"/>
      <c r="D14" s="12" t="s">
        <v>8</v>
      </c>
      <c r="E14" s="12" t="s">
        <v>9</v>
      </c>
      <c r="F14" s="11">
        <v>4</v>
      </c>
      <c r="G14" s="158"/>
      <c r="H14" s="194"/>
      <c r="I14" s="28"/>
      <c r="J14" s="158"/>
      <c r="K14" s="158"/>
      <c r="L14" s="28"/>
      <c r="M14" s="28"/>
    </row>
    <row r="15" spans="1:14" ht="15.75" thickBot="1">
      <c r="A15" s="198"/>
      <c r="B15" s="11">
        <v>2</v>
      </c>
      <c r="C15" s="11"/>
      <c r="D15" s="201" t="s">
        <v>10</v>
      </c>
      <c r="E15" s="202"/>
      <c r="F15" s="11">
        <v>5</v>
      </c>
      <c r="G15" s="158">
        <v>359</v>
      </c>
      <c r="H15" s="194">
        <v>151</v>
      </c>
      <c r="I15" s="28">
        <f t="shared" ref="I15:I22" si="0">H15/G15*100</f>
        <v>42.061281337047355</v>
      </c>
      <c r="J15" s="158">
        <v>160</v>
      </c>
      <c r="K15" s="158">
        <v>160</v>
      </c>
      <c r="L15" s="28">
        <f>J15/H15*100</f>
        <v>105.96026490066225</v>
      </c>
      <c r="M15" s="28">
        <f>K15/J15*100</f>
        <v>100</v>
      </c>
    </row>
    <row r="16" spans="1:14" ht="30" customHeight="1" thickBot="1">
      <c r="A16" s="11" t="s">
        <v>11</v>
      </c>
      <c r="B16" s="11"/>
      <c r="C16" s="11"/>
      <c r="D16" s="201" t="s">
        <v>12</v>
      </c>
      <c r="E16" s="202"/>
      <c r="F16" s="11">
        <v>6</v>
      </c>
      <c r="G16" s="158">
        <f>G17+G29</f>
        <v>5506</v>
      </c>
      <c r="H16" s="194">
        <f>H17+H29</f>
        <v>6298.3024999999998</v>
      </c>
      <c r="I16" s="28">
        <f>6298/5506*100</f>
        <v>114.38430802760624</v>
      </c>
      <c r="J16" s="158">
        <f>J17+J29</f>
        <v>6552.8</v>
      </c>
      <c r="K16" s="158">
        <f t="shared" ref="K16" si="1">K17+K29</f>
        <v>6856.5400000000009</v>
      </c>
      <c r="L16" s="28">
        <f t="shared" ref="L16:L22" si="2">J16/H16*100</f>
        <v>104.04073160982664</v>
      </c>
      <c r="M16" s="28">
        <f t="shared" ref="M16:M22" si="3">K16/J16*100</f>
        <v>104.63527041875228</v>
      </c>
    </row>
    <row r="17" spans="1:14" ht="34.5" customHeight="1" thickBot="1">
      <c r="A17" s="197"/>
      <c r="B17" s="11">
        <v>1</v>
      </c>
      <c r="C17" s="11"/>
      <c r="D17" s="201" t="s">
        <v>13</v>
      </c>
      <c r="E17" s="202"/>
      <c r="F17" s="11">
        <v>7</v>
      </c>
      <c r="G17" s="158">
        <f>G18+G19+G20+G28</f>
        <v>5506</v>
      </c>
      <c r="H17" s="194">
        <f>H18+H19+H20+H28</f>
        <v>6298.3024999999998</v>
      </c>
      <c r="I17" s="28">
        <f>6298/5506*100</f>
        <v>114.38430802760624</v>
      </c>
      <c r="J17" s="158">
        <f>J18+J19+J20+J28</f>
        <v>6552.8</v>
      </c>
      <c r="K17" s="87">
        <f t="shared" ref="K17" si="4">K18+K19+K20+K28</f>
        <v>6856.5400000000009</v>
      </c>
      <c r="L17" s="28">
        <f t="shared" si="2"/>
        <v>104.04073160982664</v>
      </c>
      <c r="M17" s="28">
        <f t="shared" si="3"/>
        <v>104.63527041875228</v>
      </c>
    </row>
    <row r="18" spans="1:14" ht="18.75" customHeight="1" thickBot="1">
      <c r="A18" s="203"/>
      <c r="B18" s="197"/>
      <c r="C18" s="11" t="s">
        <v>14</v>
      </c>
      <c r="D18" s="201" t="s">
        <v>15</v>
      </c>
      <c r="E18" s="202"/>
      <c r="F18" s="11">
        <v>8</v>
      </c>
      <c r="G18" s="87">
        <v>2371</v>
      </c>
      <c r="H18" s="194">
        <v>2741</v>
      </c>
      <c r="I18" s="28">
        <f t="shared" si="0"/>
        <v>115.60522986081823</v>
      </c>
      <c r="J18" s="158">
        <f>1.05*H18</f>
        <v>2878.05</v>
      </c>
      <c r="K18" s="158">
        <f>1.05*J18</f>
        <v>3021.9525000000003</v>
      </c>
      <c r="L18" s="28">
        <f t="shared" si="2"/>
        <v>105</v>
      </c>
      <c r="M18" s="28">
        <f t="shared" si="3"/>
        <v>105</v>
      </c>
    </row>
    <row r="19" spans="1:14" ht="27.75" customHeight="1" thickBot="1">
      <c r="A19" s="203"/>
      <c r="B19" s="203"/>
      <c r="C19" s="11" t="s">
        <v>16</v>
      </c>
      <c r="D19" s="201" t="s">
        <v>17</v>
      </c>
      <c r="E19" s="202"/>
      <c r="F19" s="11">
        <v>9</v>
      </c>
      <c r="G19" s="158">
        <v>727</v>
      </c>
      <c r="H19" s="194">
        <v>795</v>
      </c>
      <c r="I19" s="28">
        <f t="shared" si="0"/>
        <v>109.353507565337</v>
      </c>
      <c r="J19" s="158">
        <f>1.05*H19</f>
        <v>834.75</v>
      </c>
      <c r="K19" s="158">
        <f>1.05*J19</f>
        <v>876.48750000000007</v>
      </c>
      <c r="L19" s="28">
        <f t="shared" si="2"/>
        <v>105</v>
      </c>
      <c r="M19" s="28">
        <f t="shared" si="3"/>
        <v>105</v>
      </c>
    </row>
    <row r="20" spans="1:14" ht="30.75" customHeight="1" thickBot="1">
      <c r="A20" s="203"/>
      <c r="B20" s="203"/>
      <c r="C20" s="197" t="s">
        <v>18</v>
      </c>
      <c r="D20" s="201" t="s">
        <v>19</v>
      </c>
      <c r="E20" s="202"/>
      <c r="F20" s="11">
        <v>10</v>
      </c>
      <c r="G20" s="87">
        <f>G21+G26+G27</f>
        <v>2092</v>
      </c>
      <c r="H20" s="194">
        <f>H21+H24+H26+H27</f>
        <v>2422.3024999999998</v>
      </c>
      <c r="I20" s="28">
        <f t="shared" si="0"/>
        <v>115.78883843212236</v>
      </c>
      <c r="J20" s="158">
        <f>J21+J26+J27</f>
        <v>2530</v>
      </c>
      <c r="K20" s="158">
        <f>K21+K26+K27</f>
        <v>2632.6000000000004</v>
      </c>
      <c r="L20" s="28">
        <f t="shared" si="2"/>
        <v>104.44607971134903</v>
      </c>
      <c r="M20" s="28">
        <f t="shared" si="3"/>
        <v>104.05533596837945</v>
      </c>
      <c r="N20" s="159"/>
    </row>
    <row r="21" spans="1:14" ht="42.75" customHeight="1" thickBot="1">
      <c r="A21" s="203"/>
      <c r="B21" s="203"/>
      <c r="C21" s="203"/>
      <c r="D21" s="12" t="s">
        <v>20</v>
      </c>
      <c r="E21" s="12" t="s">
        <v>21</v>
      </c>
      <c r="F21" s="11">
        <v>11</v>
      </c>
      <c r="G21" s="158">
        <f>G22</f>
        <v>1568</v>
      </c>
      <c r="H21" s="194">
        <f>H22+H23</f>
        <v>1820</v>
      </c>
      <c r="I21" s="28">
        <f t="shared" si="0"/>
        <v>116.07142857142858</v>
      </c>
      <c r="J21" s="158">
        <f>J22</f>
        <v>2002.0000000000002</v>
      </c>
      <c r="K21" s="158">
        <f>K22</f>
        <v>2102.1000000000004</v>
      </c>
      <c r="L21" s="28">
        <f t="shared" si="2"/>
        <v>110.00000000000001</v>
      </c>
      <c r="M21" s="28">
        <f t="shared" si="3"/>
        <v>105</v>
      </c>
    </row>
    <row r="22" spans="1:14" ht="18.75" customHeight="1" thickBot="1">
      <c r="A22" s="203"/>
      <c r="B22" s="203"/>
      <c r="C22" s="203"/>
      <c r="D22" s="12" t="s">
        <v>22</v>
      </c>
      <c r="E22" s="12" t="s">
        <v>23</v>
      </c>
      <c r="F22" s="11">
        <v>12</v>
      </c>
      <c r="G22" s="87">
        <v>1568</v>
      </c>
      <c r="H22" s="194">
        <v>1820</v>
      </c>
      <c r="I22" s="28">
        <f t="shared" si="0"/>
        <v>116.07142857142858</v>
      </c>
      <c r="J22" s="158">
        <f>1.1*H22</f>
        <v>2002.0000000000002</v>
      </c>
      <c r="K22" s="158">
        <f>1.05*J22</f>
        <v>2102.1000000000004</v>
      </c>
      <c r="L22" s="28">
        <f t="shared" si="2"/>
        <v>110.00000000000001</v>
      </c>
      <c r="M22" s="28">
        <f t="shared" si="3"/>
        <v>105</v>
      </c>
    </row>
    <row r="23" spans="1:14" ht="15.75" thickBot="1">
      <c r="A23" s="203"/>
      <c r="B23" s="203"/>
      <c r="C23" s="203"/>
      <c r="D23" s="12" t="s">
        <v>24</v>
      </c>
      <c r="E23" s="12" t="s">
        <v>25</v>
      </c>
      <c r="F23" s="11">
        <v>13</v>
      </c>
      <c r="G23" s="87"/>
      <c r="H23" s="194"/>
      <c r="I23" s="28"/>
      <c r="J23" s="158"/>
      <c r="K23" s="158"/>
      <c r="L23" s="28"/>
      <c r="M23" s="28"/>
    </row>
    <row r="24" spans="1:14" ht="30.75" customHeight="1" thickBot="1">
      <c r="A24" s="203"/>
      <c r="B24" s="203"/>
      <c r="C24" s="203"/>
      <c r="D24" s="12" t="s">
        <v>26</v>
      </c>
      <c r="E24" s="12" t="s">
        <v>27</v>
      </c>
      <c r="F24" s="11">
        <v>14</v>
      </c>
      <c r="G24" s="87"/>
      <c r="H24" s="194"/>
      <c r="I24" s="28"/>
      <c r="J24" s="158"/>
      <c r="K24" s="158"/>
      <c r="L24" s="28"/>
      <c r="M24" s="28"/>
    </row>
    <row r="25" spans="1:14" ht="48" customHeight="1" thickBot="1">
      <c r="A25" s="203"/>
      <c r="B25" s="203"/>
      <c r="C25" s="203"/>
      <c r="D25" s="12"/>
      <c r="E25" s="12" t="s">
        <v>28</v>
      </c>
      <c r="F25" s="11">
        <v>15</v>
      </c>
      <c r="G25" s="87"/>
      <c r="H25" s="194"/>
      <c r="I25" s="28"/>
      <c r="J25" s="158"/>
      <c r="K25" s="158"/>
      <c r="L25" s="28"/>
      <c r="M25" s="28"/>
    </row>
    <row r="26" spans="1:14" ht="63.75" customHeight="1" thickBot="1">
      <c r="A26" s="203"/>
      <c r="B26" s="203"/>
      <c r="C26" s="203"/>
      <c r="D26" s="12" t="s">
        <v>29</v>
      </c>
      <c r="E26" s="12" t="s">
        <v>30</v>
      </c>
      <c r="F26" s="11">
        <v>16</v>
      </c>
      <c r="G26" s="87">
        <v>478</v>
      </c>
      <c r="H26" s="194">
        <v>549</v>
      </c>
      <c r="I26" s="28">
        <f>H26/G26*100</f>
        <v>114.85355648535564</v>
      </c>
      <c r="J26" s="158">
        <v>478</v>
      </c>
      <c r="K26" s="158">
        <v>478</v>
      </c>
      <c r="L26" s="28">
        <f t="shared" ref="L26:L31" si="5">J26/H26*100</f>
        <v>87.06739526411657</v>
      </c>
      <c r="M26" s="28">
        <f t="shared" ref="M26:M31" si="6">K26/J26*100</f>
        <v>100</v>
      </c>
    </row>
    <row r="27" spans="1:14" ht="34.5" customHeight="1" thickBot="1">
      <c r="A27" s="203"/>
      <c r="B27" s="203"/>
      <c r="C27" s="198"/>
      <c r="D27" s="12" t="s">
        <v>31</v>
      </c>
      <c r="E27" s="12" t="s">
        <v>32</v>
      </c>
      <c r="F27" s="11">
        <v>17</v>
      </c>
      <c r="G27" s="87">
        <v>46</v>
      </c>
      <c r="H27" s="194">
        <f>2.25/100*(H22+H26)</f>
        <v>53.302499999999995</v>
      </c>
      <c r="I27" s="28">
        <v>115.22</v>
      </c>
      <c r="J27" s="158">
        <v>50</v>
      </c>
      <c r="K27" s="158">
        <f>1.05*J27</f>
        <v>52.5</v>
      </c>
      <c r="L27" s="28">
        <f t="shared" si="5"/>
        <v>93.804230570798751</v>
      </c>
      <c r="M27" s="28">
        <f t="shared" si="6"/>
        <v>105</v>
      </c>
    </row>
    <row r="28" spans="1:14" ht="18.75" customHeight="1" thickBot="1">
      <c r="A28" s="203"/>
      <c r="B28" s="198"/>
      <c r="C28" s="11" t="s">
        <v>33</v>
      </c>
      <c r="D28" s="201" t="s">
        <v>34</v>
      </c>
      <c r="E28" s="202"/>
      <c r="F28" s="11">
        <v>18</v>
      </c>
      <c r="G28" s="158">
        <v>316</v>
      </c>
      <c r="H28" s="194">
        <v>340</v>
      </c>
      <c r="I28" s="28">
        <f>H28/G28*100</f>
        <v>107.59493670886076</v>
      </c>
      <c r="J28" s="158">
        <v>310</v>
      </c>
      <c r="K28" s="158">
        <f>1.05*J28</f>
        <v>325.5</v>
      </c>
      <c r="L28" s="28">
        <f t="shared" si="5"/>
        <v>91.17647058823529</v>
      </c>
      <c r="M28" s="28">
        <f t="shared" si="6"/>
        <v>105</v>
      </c>
    </row>
    <row r="29" spans="1:14" ht="22.5" customHeight="1" thickBot="1">
      <c r="A29" s="198"/>
      <c r="B29" s="11">
        <v>2</v>
      </c>
      <c r="C29" s="11"/>
      <c r="D29" s="201" t="s">
        <v>35</v>
      </c>
      <c r="E29" s="202"/>
      <c r="F29" s="11">
        <v>19</v>
      </c>
      <c r="G29" s="158">
        <v>0</v>
      </c>
      <c r="H29" s="194">
        <v>0</v>
      </c>
      <c r="I29" s="28">
        <v>0</v>
      </c>
      <c r="J29" s="158">
        <v>0</v>
      </c>
      <c r="K29" s="158">
        <v>0</v>
      </c>
      <c r="L29" s="28">
        <v>0</v>
      </c>
      <c r="M29" s="28">
        <v>0</v>
      </c>
    </row>
    <row r="30" spans="1:14" ht="33" customHeight="1" thickBot="1">
      <c r="A30" s="11" t="s">
        <v>36</v>
      </c>
      <c r="B30" s="11"/>
      <c r="C30" s="11"/>
      <c r="D30" s="201" t="s">
        <v>37</v>
      </c>
      <c r="E30" s="202"/>
      <c r="F30" s="11">
        <v>20</v>
      </c>
      <c r="G30" s="158">
        <f>G11-G16</f>
        <v>2124</v>
      </c>
      <c r="H30" s="194">
        <f>H11-H16</f>
        <v>2077.6975000000002</v>
      </c>
      <c r="I30" s="28">
        <f>2078/2124*100</f>
        <v>97.834274952919017</v>
      </c>
      <c r="J30" s="158">
        <f>J11-J16</f>
        <v>2243.4499999999998</v>
      </c>
      <c r="K30" s="158">
        <f>K11-K16</f>
        <v>2371.5224999999991</v>
      </c>
      <c r="L30" s="28">
        <f t="shared" si="5"/>
        <v>107.97770127749587</v>
      </c>
      <c r="M30" s="28">
        <f t="shared" si="6"/>
        <v>105.70872985803112</v>
      </c>
    </row>
    <row r="31" spans="1:14" ht="19.5" customHeight="1" thickBot="1">
      <c r="A31" s="11" t="s">
        <v>38</v>
      </c>
      <c r="B31" s="11">
        <v>1</v>
      </c>
      <c r="C31" s="11"/>
      <c r="D31" s="201" t="s">
        <v>39</v>
      </c>
      <c r="E31" s="202"/>
      <c r="F31" s="11">
        <v>21</v>
      </c>
      <c r="G31" s="158">
        <v>325</v>
      </c>
      <c r="H31" s="194">
        <f>0.16*H30</f>
        <v>332.43160000000006</v>
      </c>
      <c r="I31" s="28">
        <f>H31/G31*100</f>
        <v>102.28664615384618</v>
      </c>
      <c r="J31" s="158">
        <f>0.16*J30</f>
        <v>358.952</v>
      </c>
      <c r="K31" s="158">
        <f>0.16*K30</f>
        <v>379.44359999999989</v>
      </c>
      <c r="L31" s="28">
        <f t="shared" si="5"/>
        <v>107.97770127749587</v>
      </c>
      <c r="M31" s="28">
        <f t="shared" si="6"/>
        <v>105.70872985803112</v>
      </c>
    </row>
    <row r="32" spans="1:14" ht="18.75" customHeight="1" thickBot="1">
      <c r="A32" s="11"/>
      <c r="B32" s="11">
        <v>2</v>
      </c>
      <c r="C32" s="11"/>
      <c r="D32" s="201" t="s">
        <v>40</v>
      </c>
      <c r="E32" s="202"/>
      <c r="F32" s="11">
        <v>22</v>
      </c>
      <c r="G32" s="11"/>
      <c r="H32" s="193"/>
      <c r="I32" s="28"/>
      <c r="J32" s="11"/>
      <c r="K32" s="11"/>
      <c r="L32" s="28"/>
      <c r="M32" s="28"/>
    </row>
    <row r="33" spans="1:13" ht="28.5" customHeight="1" thickBot="1">
      <c r="A33" s="11"/>
      <c r="B33" s="11">
        <v>3</v>
      </c>
      <c r="C33" s="11"/>
      <c r="D33" s="201" t="s">
        <v>41</v>
      </c>
      <c r="E33" s="202"/>
      <c r="F33" s="11">
        <v>23</v>
      </c>
      <c r="G33" s="11"/>
      <c r="H33" s="193"/>
      <c r="I33" s="28"/>
      <c r="J33" s="11"/>
      <c r="K33" s="11"/>
      <c r="L33" s="28"/>
      <c r="M33" s="28"/>
    </row>
    <row r="34" spans="1:13" ht="27" customHeight="1" thickBot="1">
      <c r="A34" s="11"/>
      <c r="B34" s="11">
        <v>4</v>
      </c>
      <c r="C34" s="11"/>
      <c r="D34" s="201" t="s">
        <v>42</v>
      </c>
      <c r="E34" s="202"/>
      <c r="F34" s="11">
        <v>24</v>
      </c>
      <c r="G34" s="11"/>
      <c r="H34" s="193"/>
      <c r="I34" s="28"/>
      <c r="J34" s="11"/>
      <c r="K34" s="11"/>
      <c r="L34" s="28"/>
      <c r="M34" s="28"/>
    </row>
    <row r="35" spans="1:13" ht="32.25" customHeight="1" thickBot="1">
      <c r="A35" s="11"/>
      <c r="B35" s="11">
        <v>5</v>
      </c>
      <c r="C35" s="11"/>
      <c r="D35" s="201" t="s">
        <v>43</v>
      </c>
      <c r="E35" s="202"/>
      <c r="F35" s="11">
        <v>25</v>
      </c>
      <c r="G35" s="11"/>
      <c r="H35" s="193"/>
      <c r="I35" s="28"/>
      <c r="J35" s="11"/>
      <c r="K35" s="11"/>
      <c r="L35" s="28"/>
      <c r="M35" s="28"/>
    </row>
    <row r="36" spans="1:13" ht="62.25" customHeight="1" thickBot="1">
      <c r="A36" s="11" t="s">
        <v>44</v>
      </c>
      <c r="B36" s="11"/>
      <c r="C36" s="11"/>
      <c r="D36" s="201" t="s">
        <v>45</v>
      </c>
      <c r="E36" s="202"/>
      <c r="F36" s="11">
        <v>26</v>
      </c>
      <c r="G36" s="158">
        <f>G30-G31</f>
        <v>1799</v>
      </c>
      <c r="H36" s="194">
        <v>1746</v>
      </c>
      <c r="I36" s="28">
        <f>H36/G36*100</f>
        <v>97.053918843802109</v>
      </c>
      <c r="J36" s="158">
        <f>J30-J31</f>
        <v>1884.4979999999998</v>
      </c>
      <c r="K36" s="158">
        <f>K30-K31</f>
        <v>1992.0788999999993</v>
      </c>
      <c r="L36" s="28">
        <f t="shared" ref="L36:L37" si="7">J36/H36*100</f>
        <v>107.93230240549828</v>
      </c>
      <c r="M36" s="28">
        <f t="shared" ref="M36:M37" si="8">K36/J36*100</f>
        <v>105.70872985803112</v>
      </c>
    </row>
    <row r="37" spans="1:13" ht="15.75" thickBot="1">
      <c r="A37" s="197"/>
      <c r="B37" s="11">
        <v>1</v>
      </c>
      <c r="C37" s="11"/>
      <c r="D37" s="201" t="s">
        <v>46</v>
      </c>
      <c r="E37" s="202"/>
      <c r="F37" s="11">
        <v>27</v>
      </c>
      <c r="G37" s="158">
        <v>106</v>
      </c>
      <c r="H37" s="194">
        <v>104</v>
      </c>
      <c r="I37" s="28">
        <f>H37/G37*100</f>
        <v>98.113207547169807</v>
      </c>
      <c r="J37" s="158">
        <f>0.05*J30</f>
        <v>112.1725</v>
      </c>
      <c r="K37" s="158">
        <f>0.05*K30</f>
        <v>118.57612499999996</v>
      </c>
      <c r="L37" s="28">
        <f t="shared" si="7"/>
        <v>107.85817307692307</v>
      </c>
      <c r="M37" s="28">
        <f t="shared" si="8"/>
        <v>105.70872985803112</v>
      </c>
    </row>
    <row r="38" spans="1:13" ht="34.5" customHeight="1" thickBot="1">
      <c r="A38" s="203"/>
      <c r="B38" s="11">
        <v>2</v>
      </c>
      <c r="C38" s="11"/>
      <c r="D38" s="201" t="s">
        <v>47</v>
      </c>
      <c r="E38" s="202"/>
      <c r="F38" s="11">
        <v>28</v>
      </c>
      <c r="G38" s="158"/>
      <c r="H38" s="194"/>
      <c r="I38" s="28"/>
      <c r="J38" s="158"/>
      <c r="K38" s="158"/>
      <c r="L38" s="28"/>
      <c r="M38" s="28"/>
    </row>
    <row r="39" spans="1:13" ht="39" customHeight="1" thickBot="1">
      <c r="A39" s="203"/>
      <c r="B39" s="11">
        <v>3</v>
      </c>
      <c r="C39" s="11"/>
      <c r="D39" s="201" t="s">
        <v>48</v>
      </c>
      <c r="E39" s="202"/>
      <c r="F39" s="11">
        <v>29</v>
      </c>
      <c r="G39" s="158"/>
      <c r="H39" s="194"/>
      <c r="I39" s="28"/>
      <c r="J39" s="158"/>
      <c r="K39" s="158"/>
      <c r="L39" s="28"/>
      <c r="M39" s="28"/>
    </row>
    <row r="40" spans="1:13" ht="140.25" customHeight="1" thickBot="1">
      <c r="A40" s="203"/>
      <c r="B40" s="11">
        <v>4</v>
      </c>
      <c r="C40" s="11"/>
      <c r="D40" s="201" t="s">
        <v>49</v>
      </c>
      <c r="E40" s="202"/>
      <c r="F40" s="11">
        <v>30</v>
      </c>
      <c r="G40" s="28"/>
      <c r="H40" s="195"/>
      <c r="I40" s="28"/>
      <c r="J40" s="158"/>
      <c r="K40" s="158"/>
      <c r="L40" s="28"/>
      <c r="M40" s="28"/>
    </row>
    <row r="41" spans="1:13" ht="21.75" customHeight="1" thickBot="1">
      <c r="A41" s="203"/>
      <c r="B41" s="11">
        <v>5</v>
      </c>
      <c r="C41" s="11"/>
      <c r="D41" s="201" t="s">
        <v>50</v>
      </c>
      <c r="E41" s="202"/>
      <c r="F41" s="11">
        <v>31</v>
      </c>
      <c r="G41" s="28"/>
      <c r="H41" s="195"/>
      <c r="I41" s="28"/>
      <c r="J41" s="158"/>
      <c r="K41" s="158"/>
      <c r="L41" s="28"/>
      <c r="M41" s="28"/>
    </row>
    <row r="42" spans="1:13" ht="65.25" customHeight="1" thickBot="1">
      <c r="A42" s="203"/>
      <c r="B42" s="11">
        <v>6</v>
      </c>
      <c r="C42" s="11"/>
      <c r="D42" s="201" t="s">
        <v>51</v>
      </c>
      <c r="E42" s="202"/>
      <c r="F42" s="11">
        <v>32</v>
      </c>
      <c r="G42" s="158">
        <f>G36-G37</f>
        <v>1693</v>
      </c>
      <c r="H42" s="194">
        <f>H36-H37</f>
        <v>1642</v>
      </c>
      <c r="I42" s="28">
        <f>H42/G42*100</f>
        <v>96.987595983461318</v>
      </c>
      <c r="J42" s="158">
        <f>J30-J31-J37</f>
        <v>1772.3254999999999</v>
      </c>
      <c r="K42" s="158">
        <f>K30-K31-K37</f>
        <v>1873.5027749999992</v>
      </c>
      <c r="L42" s="28">
        <f t="shared" ref="L42" si="9">J42/H42*100</f>
        <v>107.93699756394642</v>
      </c>
      <c r="M42" s="28">
        <f t="shared" ref="M42" si="10">K42/J42*100</f>
        <v>105.70872985803112</v>
      </c>
    </row>
    <row r="43" spans="1:13" ht="88.5" customHeight="1" thickBot="1">
      <c r="A43" s="203"/>
      <c r="B43" s="11">
        <v>7</v>
      </c>
      <c r="C43" s="11"/>
      <c r="D43" s="201" t="s">
        <v>52</v>
      </c>
      <c r="E43" s="202"/>
      <c r="F43" s="11">
        <v>33</v>
      </c>
      <c r="G43" s="28"/>
      <c r="H43" s="195"/>
      <c r="I43" s="28"/>
      <c r="J43" s="158"/>
      <c r="K43" s="158"/>
      <c r="L43" s="28"/>
      <c r="M43" s="28"/>
    </row>
    <row r="44" spans="1:13" ht="105.75" customHeight="1" thickBot="1">
      <c r="A44" s="203"/>
      <c r="B44" s="11">
        <v>8</v>
      </c>
      <c r="C44" s="11"/>
      <c r="D44" s="201" t="s">
        <v>53</v>
      </c>
      <c r="E44" s="202"/>
      <c r="F44" s="11">
        <v>34</v>
      </c>
      <c r="G44" s="28">
        <v>847</v>
      </c>
      <c r="H44" s="195">
        <v>821</v>
      </c>
      <c r="I44" s="28">
        <f>H44/G44*100</f>
        <v>96.930342384887837</v>
      </c>
      <c r="J44" s="158">
        <f>J42/2</f>
        <v>886.16274999999996</v>
      </c>
      <c r="K44" s="158">
        <v>747</v>
      </c>
      <c r="L44" s="28">
        <f t="shared" ref="L44" si="11">J44/H44*100</f>
        <v>107.93699756394642</v>
      </c>
      <c r="M44" s="28">
        <f t="shared" ref="M44" si="12">K44/J44*100</f>
        <v>84.296028015169895</v>
      </c>
    </row>
    <row r="45" spans="1:13" ht="33" customHeight="1" thickBot="1">
      <c r="A45" s="203"/>
      <c r="B45" s="11"/>
      <c r="C45" s="11" t="s">
        <v>6</v>
      </c>
      <c r="D45" s="201" t="s">
        <v>54</v>
      </c>
      <c r="E45" s="202"/>
      <c r="F45" s="11">
        <v>35</v>
      </c>
      <c r="G45" s="28"/>
      <c r="H45" s="195"/>
      <c r="I45" s="28"/>
      <c r="J45" s="158"/>
      <c r="K45" s="158"/>
      <c r="L45" s="28"/>
      <c r="M45" s="28"/>
    </row>
    <row r="46" spans="1:13" ht="27.75" customHeight="1" thickBot="1">
      <c r="A46" s="203"/>
      <c r="B46" s="11"/>
      <c r="C46" s="11" t="s">
        <v>8</v>
      </c>
      <c r="D46" s="201" t="s">
        <v>55</v>
      </c>
      <c r="E46" s="202"/>
      <c r="F46" s="11">
        <v>36</v>
      </c>
      <c r="G46" s="28">
        <v>847</v>
      </c>
      <c r="H46" s="194">
        <v>821</v>
      </c>
      <c r="I46" s="28">
        <f>H46/G46*100</f>
        <v>96.930342384887837</v>
      </c>
      <c r="J46" s="158">
        <f>J44-J47</f>
        <v>886.16274999999996</v>
      </c>
      <c r="K46" s="158">
        <f>K44</f>
        <v>747</v>
      </c>
      <c r="L46" s="28">
        <f t="shared" ref="L46" si="13">J46/H46*100</f>
        <v>107.93699756394642</v>
      </c>
      <c r="M46" s="28">
        <f t="shared" ref="M46" si="14">K46/J46*100</f>
        <v>84.296028015169895</v>
      </c>
    </row>
    <row r="47" spans="1:13" ht="24" customHeight="1" thickBot="1">
      <c r="A47" s="203"/>
      <c r="B47" s="11"/>
      <c r="C47" s="11" t="s">
        <v>56</v>
      </c>
      <c r="D47" s="201" t="s">
        <v>57</v>
      </c>
      <c r="E47" s="202"/>
      <c r="F47" s="11">
        <v>37</v>
      </c>
      <c r="G47" s="28">
        <v>0</v>
      </c>
      <c r="H47" s="194">
        <v>0</v>
      </c>
      <c r="I47" s="28">
        <v>0</v>
      </c>
      <c r="J47" s="158">
        <v>0</v>
      </c>
      <c r="K47" s="158">
        <v>0</v>
      </c>
      <c r="L47" s="28">
        <v>0</v>
      </c>
      <c r="M47" s="28">
        <v>0</v>
      </c>
    </row>
    <row r="48" spans="1:13" ht="57.75" customHeight="1" thickBot="1">
      <c r="A48" s="198"/>
      <c r="B48" s="11">
        <v>9</v>
      </c>
      <c r="C48" s="11"/>
      <c r="D48" s="201" t="s">
        <v>58</v>
      </c>
      <c r="E48" s="202"/>
      <c r="F48" s="11">
        <v>38</v>
      </c>
      <c r="G48" s="28">
        <v>846</v>
      </c>
      <c r="H48" s="195">
        <v>821</v>
      </c>
      <c r="I48" s="28">
        <f>H48/G48*100</f>
        <v>97.04491725768321</v>
      </c>
      <c r="J48" s="158">
        <f>J42-J44</f>
        <v>886.16274999999996</v>
      </c>
      <c r="K48" s="158">
        <v>748</v>
      </c>
      <c r="L48" s="28">
        <f t="shared" ref="L48" si="15">J48/H48*100</f>
        <v>107.93699756394642</v>
      </c>
      <c r="M48" s="28">
        <f t="shared" ref="M48" si="16">K48/J48*100</f>
        <v>84.408874103543624</v>
      </c>
    </row>
    <row r="49" spans="1:13" ht="22.5" customHeight="1" thickBot="1">
      <c r="A49" s="11" t="s">
        <v>59</v>
      </c>
      <c r="B49" s="11"/>
      <c r="C49" s="11"/>
      <c r="D49" s="201" t="s">
        <v>60</v>
      </c>
      <c r="E49" s="202"/>
      <c r="F49" s="11">
        <v>39</v>
      </c>
      <c r="G49" s="28"/>
      <c r="H49" s="195"/>
      <c r="I49" s="28"/>
      <c r="J49" s="158"/>
      <c r="K49" s="158"/>
      <c r="L49" s="28"/>
      <c r="M49" s="28"/>
    </row>
    <row r="50" spans="1:13" ht="33" customHeight="1" thickBot="1">
      <c r="A50" s="11" t="s">
        <v>61</v>
      </c>
      <c r="B50" s="11"/>
      <c r="C50" s="11"/>
      <c r="D50" s="201" t="s">
        <v>62</v>
      </c>
      <c r="E50" s="202"/>
      <c r="F50" s="11">
        <v>40</v>
      </c>
      <c r="G50" s="28"/>
      <c r="H50" s="195"/>
      <c r="I50" s="28"/>
      <c r="J50" s="158"/>
      <c r="K50" s="158"/>
      <c r="L50" s="28"/>
      <c r="M50" s="28"/>
    </row>
    <row r="51" spans="1:13" ht="15.75" thickBot="1">
      <c r="A51" s="11"/>
      <c r="B51" s="11"/>
      <c r="C51" s="11" t="s">
        <v>6</v>
      </c>
      <c r="D51" s="201" t="s">
        <v>63</v>
      </c>
      <c r="E51" s="202"/>
      <c r="F51" s="11">
        <v>41</v>
      </c>
      <c r="G51" s="28"/>
      <c r="H51" s="195"/>
      <c r="I51" s="28"/>
      <c r="J51" s="158"/>
      <c r="K51" s="158"/>
      <c r="L51" s="28"/>
      <c r="M51" s="28"/>
    </row>
    <row r="52" spans="1:13" ht="18.75" customHeight="1" thickBot="1">
      <c r="A52" s="11"/>
      <c r="B52" s="11"/>
      <c r="C52" s="11" t="s">
        <v>8</v>
      </c>
      <c r="D52" s="201" t="s">
        <v>64</v>
      </c>
      <c r="E52" s="202"/>
      <c r="F52" s="11">
        <v>42</v>
      </c>
      <c r="G52" s="28"/>
      <c r="H52" s="195"/>
      <c r="I52" s="28"/>
      <c r="J52" s="158"/>
      <c r="K52" s="158"/>
      <c r="L52" s="28"/>
      <c r="M52" s="28"/>
    </row>
    <row r="53" spans="1:13" ht="31.5" customHeight="1" thickBot="1">
      <c r="A53" s="11"/>
      <c r="B53" s="11"/>
      <c r="C53" s="11" t="s">
        <v>56</v>
      </c>
      <c r="D53" s="201" t="s">
        <v>65</v>
      </c>
      <c r="E53" s="202"/>
      <c r="F53" s="11">
        <v>43</v>
      </c>
      <c r="G53" s="28"/>
      <c r="H53" s="195"/>
      <c r="I53" s="28"/>
      <c r="J53" s="158"/>
      <c r="K53" s="158"/>
      <c r="L53" s="28"/>
      <c r="M53" s="28"/>
    </row>
    <row r="54" spans="1:13" ht="21.75" customHeight="1" thickBot="1">
      <c r="A54" s="11"/>
      <c r="B54" s="11"/>
      <c r="C54" s="11" t="s">
        <v>66</v>
      </c>
      <c r="D54" s="201" t="s">
        <v>67</v>
      </c>
      <c r="E54" s="202"/>
      <c r="F54" s="11">
        <v>44</v>
      </c>
      <c r="G54" s="28"/>
      <c r="H54" s="195"/>
      <c r="I54" s="28"/>
      <c r="J54" s="158"/>
      <c r="K54" s="158"/>
      <c r="L54" s="28"/>
      <c r="M54" s="28"/>
    </row>
    <row r="55" spans="1:13" ht="15.75" thickBot="1">
      <c r="A55" s="11"/>
      <c r="B55" s="11"/>
      <c r="C55" s="11" t="s">
        <v>68</v>
      </c>
      <c r="D55" s="201" t="s">
        <v>69</v>
      </c>
      <c r="E55" s="202"/>
      <c r="F55" s="11">
        <v>45</v>
      </c>
      <c r="G55" s="28"/>
      <c r="H55" s="195"/>
      <c r="I55" s="28"/>
      <c r="J55" s="158"/>
      <c r="K55" s="158"/>
      <c r="L55" s="28"/>
      <c r="M55" s="28"/>
    </row>
    <row r="56" spans="1:13" ht="36" customHeight="1" thickBot="1">
      <c r="A56" s="11" t="s">
        <v>70</v>
      </c>
      <c r="B56" s="11"/>
      <c r="C56" s="11"/>
      <c r="D56" s="201" t="s">
        <v>71</v>
      </c>
      <c r="E56" s="202"/>
      <c r="F56" s="11">
        <v>46</v>
      </c>
      <c r="G56" s="158">
        <v>328</v>
      </c>
      <c r="H56" s="194">
        <v>1500</v>
      </c>
      <c r="I56" s="28">
        <f>H56/G56*100</f>
        <v>457.3170731707317</v>
      </c>
      <c r="J56" s="158">
        <v>1000</v>
      </c>
      <c r="K56" s="158">
        <v>1000</v>
      </c>
      <c r="L56" s="28">
        <f t="shared" ref="L56" si="17">J56/H56*100</f>
        <v>66.666666666666657</v>
      </c>
      <c r="M56" s="28">
        <f t="shared" ref="M56" si="18">K56/J56*100</f>
        <v>100</v>
      </c>
    </row>
    <row r="57" spans="1:13" ht="15.75" thickBot="1">
      <c r="A57" s="11"/>
      <c r="B57" s="11">
        <v>1</v>
      </c>
      <c r="C57" s="11"/>
      <c r="D57" s="201" t="s">
        <v>72</v>
      </c>
      <c r="E57" s="202"/>
      <c r="F57" s="11">
        <v>47</v>
      </c>
      <c r="G57" s="158"/>
      <c r="H57" s="194"/>
      <c r="I57" s="28"/>
      <c r="J57" s="158"/>
      <c r="K57" s="158"/>
      <c r="L57" s="28"/>
      <c r="M57" s="28"/>
    </row>
    <row r="58" spans="1:13" ht="30" customHeight="1" thickBot="1">
      <c r="A58" s="11"/>
      <c r="B58" s="11"/>
      <c r="C58" s="11"/>
      <c r="D58" s="201" t="s">
        <v>73</v>
      </c>
      <c r="E58" s="202"/>
      <c r="F58" s="11">
        <v>48</v>
      </c>
      <c r="G58" s="158"/>
      <c r="H58" s="194"/>
      <c r="I58" s="28"/>
      <c r="J58" s="158"/>
      <c r="K58" s="158"/>
      <c r="L58" s="28"/>
      <c r="M58" s="28"/>
    </row>
    <row r="59" spans="1:13" ht="20.25" customHeight="1" thickBot="1">
      <c r="A59" s="11" t="s">
        <v>74</v>
      </c>
      <c r="B59" s="11"/>
      <c r="C59" s="11"/>
      <c r="D59" s="201" t="s">
        <v>75</v>
      </c>
      <c r="E59" s="202"/>
      <c r="F59" s="11">
        <v>49</v>
      </c>
      <c r="G59" s="158">
        <v>328</v>
      </c>
      <c r="H59" s="194">
        <v>1500</v>
      </c>
      <c r="I59" s="28">
        <f>H59/G59*100</f>
        <v>457.3170731707317</v>
      </c>
      <c r="J59" s="158">
        <v>1000</v>
      </c>
      <c r="K59" s="158">
        <v>1000</v>
      </c>
      <c r="L59" s="28">
        <f t="shared" ref="L59" si="19">J59/H59*100</f>
        <v>66.666666666666657</v>
      </c>
      <c r="M59" s="28">
        <f t="shared" ref="M59" si="20">K59/J59*100</f>
        <v>100</v>
      </c>
    </row>
    <row r="60" spans="1:13" ht="20.25" customHeight="1" thickBot="1">
      <c r="A60" s="11" t="s">
        <v>76</v>
      </c>
      <c r="B60" s="11"/>
      <c r="C60" s="11"/>
      <c r="D60" s="201" t="s">
        <v>77</v>
      </c>
      <c r="E60" s="202"/>
      <c r="F60" s="11"/>
      <c r="G60" s="158"/>
      <c r="H60" s="194"/>
      <c r="I60" s="28"/>
      <c r="J60" s="158"/>
      <c r="K60" s="158"/>
      <c r="L60" s="28"/>
      <c r="M60" s="28"/>
    </row>
    <row r="61" spans="1:13" ht="30" customHeight="1" thickBot="1">
      <c r="A61" s="197"/>
      <c r="B61" s="11">
        <v>1</v>
      </c>
      <c r="C61" s="11"/>
      <c r="D61" s="201" t="s">
        <v>78</v>
      </c>
      <c r="E61" s="202"/>
      <c r="F61" s="11">
        <v>50</v>
      </c>
      <c r="G61" s="158">
        <v>16</v>
      </c>
      <c r="H61" s="194">
        <v>17</v>
      </c>
      <c r="I61" s="28">
        <f t="shared" ref="I61:I66" si="21">H61/G61*100</f>
        <v>106.25</v>
      </c>
      <c r="J61" s="158">
        <v>18</v>
      </c>
      <c r="K61" s="158">
        <v>19</v>
      </c>
      <c r="L61" s="28">
        <f t="shared" ref="L61:L66" si="22">J61/H61*100</f>
        <v>105.88235294117648</v>
      </c>
      <c r="M61" s="28">
        <f t="shared" ref="M61:M66" si="23">K61/J61*100</f>
        <v>105.55555555555556</v>
      </c>
    </row>
    <row r="62" spans="1:13" ht="15" customHeight="1" thickBot="1">
      <c r="A62" s="203"/>
      <c r="B62" s="11">
        <v>2</v>
      </c>
      <c r="C62" s="11"/>
      <c r="D62" s="201" t="s">
        <v>79</v>
      </c>
      <c r="E62" s="202"/>
      <c r="F62" s="11">
        <v>51</v>
      </c>
      <c r="G62" s="158">
        <v>16</v>
      </c>
      <c r="H62" s="194">
        <v>17</v>
      </c>
      <c r="I62" s="28">
        <f t="shared" si="21"/>
        <v>106.25</v>
      </c>
      <c r="J62" s="158">
        <v>17</v>
      </c>
      <c r="K62" s="158">
        <v>18</v>
      </c>
      <c r="L62" s="28">
        <f t="shared" si="22"/>
        <v>100</v>
      </c>
      <c r="M62" s="28">
        <f t="shared" si="23"/>
        <v>105.88235294117648</v>
      </c>
    </row>
    <row r="63" spans="1:13" ht="51.75" customHeight="1" thickBot="1">
      <c r="A63" s="203"/>
      <c r="B63" s="11">
        <v>3</v>
      </c>
      <c r="C63" s="11"/>
      <c r="D63" s="201" t="s">
        <v>80</v>
      </c>
      <c r="E63" s="202"/>
      <c r="F63" s="11">
        <v>52</v>
      </c>
      <c r="G63" s="28">
        <f>G21/G62/12</f>
        <v>8.1666666666666661</v>
      </c>
      <c r="H63" s="195">
        <f>H22/12/H62</f>
        <v>8.9215686274509807</v>
      </c>
      <c r="I63" s="28">
        <f t="shared" si="21"/>
        <v>109.24369747899161</v>
      </c>
      <c r="J63" s="28">
        <f>J22/12/J62</f>
        <v>9.8137254901960791</v>
      </c>
      <c r="K63" s="28">
        <f t="shared" ref="K63" si="24">K22/12/K62</f>
        <v>9.7319444444444461</v>
      </c>
      <c r="L63" s="28">
        <f t="shared" si="22"/>
        <v>110.00000000000001</v>
      </c>
      <c r="M63" s="28">
        <f t="shared" si="23"/>
        <v>99.166666666666686</v>
      </c>
    </row>
    <row r="64" spans="1:13" ht="79.5" customHeight="1" thickBot="1">
      <c r="A64" s="203"/>
      <c r="B64" s="11">
        <v>4</v>
      </c>
      <c r="C64" s="11"/>
      <c r="D64" s="201" t="s">
        <v>81</v>
      </c>
      <c r="E64" s="202"/>
      <c r="F64" s="11">
        <v>53</v>
      </c>
      <c r="G64" s="28">
        <f>G22/12/G62</f>
        <v>8.1666666666666661</v>
      </c>
      <c r="H64" s="195">
        <f>H22/12/H62</f>
        <v>8.9215686274509807</v>
      </c>
      <c r="I64" s="28">
        <f t="shared" si="21"/>
        <v>109.24369747899161</v>
      </c>
      <c r="J64" s="28">
        <f>J22/J62/12</f>
        <v>9.8137254901960791</v>
      </c>
      <c r="K64" s="28">
        <f>K22/K62/12</f>
        <v>9.7319444444444461</v>
      </c>
      <c r="L64" s="28">
        <f t="shared" si="22"/>
        <v>110.00000000000001</v>
      </c>
      <c r="M64" s="28">
        <f t="shared" si="23"/>
        <v>99.166666666666686</v>
      </c>
    </row>
    <row r="65" spans="1:15" ht="51.75" customHeight="1" thickBot="1">
      <c r="A65" s="203"/>
      <c r="B65" s="11">
        <v>5</v>
      </c>
      <c r="C65" s="11"/>
      <c r="D65" s="201" t="s">
        <v>82</v>
      </c>
      <c r="E65" s="202"/>
      <c r="F65" s="11">
        <v>54</v>
      </c>
      <c r="G65" s="28">
        <f>G12/G62</f>
        <v>454.4375</v>
      </c>
      <c r="H65" s="195">
        <f>H12/H62</f>
        <v>483.8235294117647</v>
      </c>
      <c r="I65" s="28">
        <f t="shared" si="21"/>
        <v>106.46646225537388</v>
      </c>
      <c r="J65" s="28">
        <f>J12/J62</f>
        <v>508.01470588235293</v>
      </c>
      <c r="K65" s="28">
        <f>K12/K62</f>
        <v>503.78125</v>
      </c>
      <c r="L65" s="28">
        <f t="shared" si="22"/>
        <v>105</v>
      </c>
      <c r="M65" s="28">
        <f t="shared" si="23"/>
        <v>99.166666666666671</v>
      </c>
    </row>
    <row r="66" spans="1:15" ht="60.75" customHeight="1" thickBot="1">
      <c r="A66" s="203"/>
      <c r="B66" s="11">
        <v>6</v>
      </c>
      <c r="C66" s="11"/>
      <c r="D66" s="201" t="s">
        <v>83</v>
      </c>
      <c r="E66" s="202"/>
      <c r="F66" s="11">
        <v>55</v>
      </c>
      <c r="G66" s="28">
        <f>G12/G62</f>
        <v>454.4375</v>
      </c>
      <c r="H66" s="195">
        <f>H12/H62</f>
        <v>483.8235294117647</v>
      </c>
      <c r="I66" s="28">
        <f t="shared" si="21"/>
        <v>106.46646225537388</v>
      </c>
      <c r="J66" s="28">
        <f>J12/J62</f>
        <v>508.01470588235293</v>
      </c>
      <c r="K66" s="28">
        <f>K12/K62</f>
        <v>503.78125</v>
      </c>
      <c r="L66" s="28">
        <f t="shared" si="22"/>
        <v>105</v>
      </c>
      <c r="M66" s="28">
        <f t="shared" si="23"/>
        <v>99.166666666666671</v>
      </c>
    </row>
    <row r="67" spans="1:15" ht="42" customHeight="1" thickBot="1">
      <c r="A67" s="203"/>
      <c r="B67" s="11">
        <v>7</v>
      </c>
      <c r="C67" s="11"/>
      <c r="D67" s="201" t="s">
        <v>84</v>
      </c>
      <c r="E67" s="202"/>
      <c r="F67" s="11">
        <v>56</v>
      </c>
      <c r="G67" s="28"/>
      <c r="H67" s="195"/>
      <c r="I67" s="28"/>
      <c r="J67" s="158"/>
      <c r="K67" s="158"/>
      <c r="L67" s="28"/>
      <c r="M67" s="28"/>
    </row>
    <row r="68" spans="1:15" ht="39.75" customHeight="1" thickBot="1">
      <c r="A68" s="203"/>
      <c r="B68" s="11">
        <v>8</v>
      </c>
      <c r="C68" s="11"/>
      <c r="D68" s="201" t="s">
        <v>85</v>
      </c>
      <c r="E68" s="202"/>
      <c r="F68" s="11">
        <v>57</v>
      </c>
      <c r="G68" s="158">
        <f>G16/G11*1000</f>
        <v>721.62516382699869</v>
      </c>
      <c r="H68" s="194">
        <f>H16/H11*1000</f>
        <v>751.94633476599802</v>
      </c>
      <c r="I68" s="28">
        <f>H68/G68*100</f>
        <v>104.20178957981412</v>
      </c>
      <c r="J68" s="158">
        <f>(J16/J11)*1000</f>
        <v>744.95381554639766</v>
      </c>
      <c r="K68" s="158">
        <f>(K16/K11)*1000</f>
        <v>743.00970545008784</v>
      </c>
      <c r="L68" s="28">
        <f t="shared" ref="L68" si="25">J68/H68*100</f>
        <v>99.070077358409307</v>
      </c>
      <c r="M68" s="28">
        <f t="shared" ref="M68" si="26">K68/J68*100</f>
        <v>99.739029446424951</v>
      </c>
    </row>
    <row r="69" spans="1:15" ht="15.75" thickBot="1">
      <c r="A69" s="203"/>
      <c r="B69" s="11">
        <v>9</v>
      </c>
      <c r="C69" s="11"/>
      <c r="D69" s="201" t="s">
        <v>86</v>
      </c>
      <c r="E69" s="202"/>
      <c r="F69" s="11">
        <v>58</v>
      </c>
      <c r="G69" s="28">
        <v>0</v>
      </c>
      <c r="H69" s="195">
        <v>0</v>
      </c>
      <c r="I69" s="28">
        <v>0</v>
      </c>
      <c r="J69" s="158">
        <v>0</v>
      </c>
      <c r="K69" s="158">
        <v>0</v>
      </c>
      <c r="L69" s="28">
        <v>0</v>
      </c>
      <c r="M69" s="28">
        <v>0</v>
      </c>
    </row>
    <row r="70" spans="1:15" ht="15.75" thickBot="1">
      <c r="A70" s="198"/>
      <c r="B70" s="13">
        <v>10</v>
      </c>
      <c r="C70" s="13"/>
      <c r="D70" s="204" t="s">
        <v>87</v>
      </c>
      <c r="E70" s="205"/>
      <c r="F70" s="13">
        <v>59</v>
      </c>
      <c r="G70" s="28">
        <v>34</v>
      </c>
      <c r="H70" s="195">
        <v>34</v>
      </c>
      <c r="I70" s="28">
        <f t="shared" ref="I70" si="27">H70/G70*100</f>
        <v>100</v>
      </c>
      <c r="J70" s="171">
        <v>0</v>
      </c>
      <c r="K70" s="171">
        <v>0</v>
      </c>
      <c r="L70" s="28">
        <f t="shared" ref="L70" si="28">J70/H70*100</f>
        <v>0</v>
      </c>
      <c r="M70" s="28">
        <v>0</v>
      </c>
    </row>
    <row r="71" spans="1:15" ht="18.75" customHeight="1">
      <c r="A71" s="30"/>
      <c r="B71" s="29"/>
      <c r="C71"/>
      <c r="D71"/>
      <c r="E71"/>
      <c r="F71"/>
    </row>
    <row r="72" spans="1:15">
      <c r="A72"/>
      <c r="B72" s="29"/>
      <c r="C72"/>
      <c r="D72"/>
      <c r="E72"/>
      <c r="F72"/>
    </row>
    <row r="73" spans="1:15">
      <c r="D73" s="3"/>
      <c r="E73" s="3" t="s">
        <v>182</v>
      </c>
      <c r="F73" s="3"/>
      <c r="H73" s="196" t="s">
        <v>183</v>
      </c>
      <c r="I73" s="3"/>
      <c r="K73" s="70" t="s">
        <v>421</v>
      </c>
      <c r="L73" s="70"/>
      <c r="M73"/>
      <c r="N73"/>
    </row>
    <row r="74" spans="1:15">
      <c r="D74" s="3"/>
      <c r="E74" s="3" t="s">
        <v>271</v>
      </c>
      <c r="F74" s="3"/>
      <c r="H74" s="196" t="s">
        <v>272</v>
      </c>
      <c r="I74" s="3"/>
      <c r="K74" s="6" t="s">
        <v>404</v>
      </c>
      <c r="O74"/>
    </row>
    <row r="76" spans="1:15">
      <c r="J76" s="70"/>
      <c r="K76" s="70"/>
      <c r="L76"/>
      <c r="M76"/>
    </row>
  </sheetData>
  <mergeCells count="68">
    <mergeCell ref="F8:F9"/>
    <mergeCell ref="A12:A15"/>
    <mergeCell ref="D12:E12"/>
    <mergeCell ref="D15:E15"/>
    <mergeCell ref="A7:C7"/>
    <mergeCell ref="D7:E7"/>
    <mergeCell ref="B10:C10"/>
    <mergeCell ref="D10:E10"/>
    <mergeCell ref="D11:E11"/>
    <mergeCell ref="A8:C9"/>
    <mergeCell ref="D8:E9"/>
    <mergeCell ref="D35:E35"/>
    <mergeCell ref="D16:E16"/>
    <mergeCell ref="A17:A29"/>
    <mergeCell ref="D17:E17"/>
    <mergeCell ref="B18:B28"/>
    <mergeCell ref="D18:E18"/>
    <mergeCell ref="D19:E19"/>
    <mergeCell ref="C20:C27"/>
    <mergeCell ref="D20:E20"/>
    <mergeCell ref="D28:E28"/>
    <mergeCell ref="D29:E29"/>
    <mergeCell ref="D30:E30"/>
    <mergeCell ref="D31:E31"/>
    <mergeCell ref="D32:E32"/>
    <mergeCell ref="D33:E33"/>
    <mergeCell ref="D34:E34"/>
    <mergeCell ref="D55:E55"/>
    <mergeCell ref="D36:E36"/>
    <mergeCell ref="A37:A48"/>
    <mergeCell ref="D37:E37"/>
    <mergeCell ref="D38:E38"/>
    <mergeCell ref="D39:E39"/>
    <mergeCell ref="D40:E40"/>
    <mergeCell ref="D41:E41"/>
    <mergeCell ref="D42:E42"/>
    <mergeCell ref="D43:E43"/>
    <mergeCell ref="D44:E44"/>
    <mergeCell ref="D58:E58"/>
    <mergeCell ref="D59:E59"/>
    <mergeCell ref="D60:E60"/>
    <mergeCell ref="A61:A70"/>
    <mergeCell ref="D61:E61"/>
    <mergeCell ref="D62:E62"/>
    <mergeCell ref="D63:E63"/>
    <mergeCell ref="D64:E64"/>
    <mergeCell ref="D65:E65"/>
    <mergeCell ref="D66:E66"/>
    <mergeCell ref="D67:E67"/>
    <mergeCell ref="D68:E68"/>
    <mergeCell ref="D69:E69"/>
    <mergeCell ref="D70:E70"/>
    <mergeCell ref="G8:G9"/>
    <mergeCell ref="J8:J9"/>
    <mergeCell ref="K8:K9"/>
    <mergeCell ref="L8:M8"/>
    <mergeCell ref="D57:E57"/>
    <mergeCell ref="D56:E56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96"/>
  <sheetViews>
    <sheetView topLeftCell="B139" workbookViewId="0">
      <selection activeCell="K150" sqref="K150"/>
    </sheetView>
  </sheetViews>
  <sheetFormatPr defaultColWidth="9.140625" defaultRowHeight="15"/>
  <cols>
    <col min="1" max="1" width="13" style="125" hidden="1" customWidth="1"/>
    <col min="2" max="3" width="3.140625" style="125" customWidth="1"/>
    <col min="4" max="4" width="3.42578125" style="125" customWidth="1"/>
    <col min="5" max="5" width="3.28515625" style="125" customWidth="1"/>
    <col min="6" max="6" width="25.85546875" style="125" customWidth="1"/>
    <col min="7" max="7" width="5.42578125" style="102" customWidth="1"/>
    <col min="8" max="8" width="7.7109375" style="102" customWidth="1"/>
    <col min="9" max="9" width="8.140625" style="102" customWidth="1"/>
    <col min="10" max="10" width="8.28515625" style="102" customWidth="1"/>
    <col min="11" max="11" width="7.7109375" style="102" customWidth="1"/>
    <col min="12" max="12" width="7.5703125" style="102" customWidth="1"/>
    <col min="13" max="13" width="7" style="102" customWidth="1"/>
    <col min="14" max="14" width="7.5703125" style="102" customWidth="1"/>
    <col min="15" max="15" width="7.42578125" style="102" customWidth="1"/>
    <col min="16" max="16" width="7.28515625" style="102" customWidth="1"/>
    <col min="17" max="17" width="8.5703125" style="102" bestFit="1" customWidth="1"/>
    <col min="18" max="16384" width="9.140625" style="125"/>
  </cols>
  <sheetData>
    <row r="1" spans="2:18">
      <c r="B1" s="123" t="s">
        <v>324</v>
      </c>
      <c r="C1" s="123"/>
      <c r="D1" s="123"/>
      <c r="E1" s="123"/>
      <c r="F1" s="123"/>
      <c r="G1" s="152"/>
      <c r="M1" s="124"/>
      <c r="N1" s="124"/>
      <c r="O1" s="124" t="s">
        <v>424</v>
      </c>
      <c r="P1" s="182"/>
      <c r="Q1" s="124"/>
    </row>
    <row r="2" spans="2:18">
      <c r="B2" s="123" t="s">
        <v>376</v>
      </c>
      <c r="C2" s="123"/>
      <c r="D2" s="123"/>
      <c r="E2" s="123"/>
      <c r="F2" s="123"/>
      <c r="G2" s="152"/>
    </row>
    <row r="3" spans="2:18">
      <c r="B3" s="123"/>
      <c r="C3" s="123"/>
      <c r="D3" s="123"/>
      <c r="E3" s="123"/>
      <c r="F3" s="123"/>
      <c r="G3" s="152"/>
    </row>
    <row r="4" spans="2:18">
      <c r="B4" s="123"/>
      <c r="C4" s="123"/>
      <c r="D4" s="123"/>
      <c r="E4" s="123"/>
      <c r="F4" s="95"/>
      <c r="G4" s="95"/>
      <c r="H4" s="103"/>
      <c r="J4" s="103" t="s">
        <v>423</v>
      </c>
      <c r="K4" s="103"/>
      <c r="L4" s="103"/>
      <c r="M4" s="103"/>
      <c r="N4" s="103"/>
      <c r="O4" s="103"/>
      <c r="P4" s="103"/>
      <c r="Q4" s="104"/>
      <c r="R4" s="105"/>
    </row>
    <row r="5" spans="2:18">
      <c r="B5" s="126"/>
      <c r="C5" s="95"/>
      <c r="D5" s="95"/>
      <c r="E5" s="95"/>
      <c r="F5" s="95"/>
      <c r="G5" s="95" t="s">
        <v>400</v>
      </c>
      <c r="H5" s="103"/>
      <c r="K5" s="103"/>
      <c r="L5" s="103"/>
      <c r="M5" s="106"/>
      <c r="N5" s="106"/>
      <c r="O5" s="106"/>
      <c r="P5" s="106"/>
      <c r="Q5" s="104"/>
      <c r="R5" s="105"/>
    </row>
    <row r="6" spans="2:18">
      <c r="B6" s="126"/>
      <c r="C6" s="95"/>
      <c r="D6" s="95"/>
      <c r="E6" s="95"/>
      <c r="F6" s="95"/>
      <c r="G6" s="95"/>
      <c r="H6" s="103"/>
      <c r="J6" s="103" t="s">
        <v>373</v>
      </c>
      <c r="K6" s="103"/>
      <c r="L6" s="103"/>
      <c r="M6" s="106"/>
      <c r="N6" s="106"/>
      <c r="O6" s="106"/>
      <c r="P6" s="106"/>
      <c r="Q6" s="104"/>
      <c r="R6" s="105"/>
    </row>
    <row r="7" spans="2:18">
      <c r="B7" s="126"/>
      <c r="C7" s="95"/>
      <c r="D7" s="95"/>
      <c r="E7" s="95"/>
      <c r="F7" s="95"/>
      <c r="G7" s="103"/>
      <c r="Q7" s="107" t="s">
        <v>184</v>
      </c>
    </row>
    <row r="8" spans="2:18" ht="15" customHeight="1">
      <c r="B8" s="220" t="s">
        <v>0</v>
      </c>
      <c r="C8" s="221"/>
      <c r="D8" s="221"/>
      <c r="E8" s="221"/>
      <c r="F8" s="221"/>
      <c r="G8" s="223" t="s">
        <v>185</v>
      </c>
      <c r="H8" s="108"/>
      <c r="I8" s="109"/>
      <c r="J8" s="127" t="s">
        <v>432</v>
      </c>
      <c r="K8" s="172"/>
      <c r="L8" s="175"/>
      <c r="M8" s="127" t="s">
        <v>435</v>
      </c>
      <c r="N8" s="176"/>
      <c r="O8" s="187"/>
      <c r="P8" s="110"/>
      <c r="Q8" s="110"/>
    </row>
    <row r="9" spans="2:18">
      <c r="B9" s="217"/>
      <c r="C9" s="222"/>
      <c r="D9" s="222"/>
      <c r="E9" s="222"/>
      <c r="F9" s="222"/>
      <c r="G9" s="224"/>
      <c r="H9" s="111" t="s">
        <v>156</v>
      </c>
      <c r="I9" s="112" t="s">
        <v>389</v>
      </c>
      <c r="J9" s="113"/>
      <c r="K9" s="115" t="s">
        <v>156</v>
      </c>
      <c r="M9" s="115"/>
      <c r="O9" s="111" t="s">
        <v>276</v>
      </c>
      <c r="P9" s="183" t="s">
        <v>2</v>
      </c>
      <c r="Q9" s="114" t="s">
        <v>2</v>
      </c>
    </row>
    <row r="10" spans="2:18">
      <c r="B10" s="217"/>
      <c r="C10" s="222"/>
      <c r="D10" s="222"/>
      <c r="E10" s="222"/>
      <c r="F10" s="222"/>
      <c r="G10" s="224"/>
      <c r="H10" s="111">
        <v>2023</v>
      </c>
      <c r="I10" s="111" t="s">
        <v>433</v>
      </c>
      <c r="J10" s="115" t="s">
        <v>390</v>
      </c>
      <c r="K10" s="115"/>
      <c r="L10" s="115" t="s">
        <v>273</v>
      </c>
      <c r="M10" s="115" t="s">
        <v>274</v>
      </c>
      <c r="N10" s="102" t="s">
        <v>275</v>
      </c>
      <c r="O10" s="111">
        <v>2025</v>
      </c>
      <c r="P10" s="183"/>
      <c r="Q10" s="114"/>
    </row>
    <row r="11" spans="2:18" ht="45">
      <c r="B11" s="217"/>
      <c r="C11" s="222"/>
      <c r="D11" s="222"/>
      <c r="E11" s="222"/>
      <c r="F11" s="222"/>
      <c r="G11" s="224"/>
      <c r="H11" s="112"/>
      <c r="I11" s="155" t="s">
        <v>434</v>
      </c>
      <c r="J11" s="149" t="s">
        <v>447</v>
      </c>
      <c r="K11" s="113"/>
      <c r="L11" s="177"/>
      <c r="M11" s="113"/>
      <c r="N11" s="177"/>
      <c r="O11" s="188"/>
      <c r="P11" s="184"/>
      <c r="Q11" s="116"/>
    </row>
    <row r="12" spans="2:18">
      <c r="B12" s="128">
        <v>0</v>
      </c>
      <c r="C12" s="225">
        <v>1</v>
      </c>
      <c r="D12" s="225"/>
      <c r="E12" s="225">
        <v>2</v>
      </c>
      <c r="F12" s="225"/>
      <c r="G12" s="154">
        <v>3</v>
      </c>
      <c r="H12" s="117" t="s">
        <v>391</v>
      </c>
      <c r="I12" s="117">
        <v>4</v>
      </c>
      <c r="J12" s="117" t="s">
        <v>392</v>
      </c>
      <c r="K12" s="173">
        <v>5</v>
      </c>
      <c r="L12" s="173" t="s">
        <v>377</v>
      </c>
      <c r="M12" s="173" t="s">
        <v>378</v>
      </c>
      <c r="N12" s="173" t="s">
        <v>379</v>
      </c>
      <c r="O12" s="173">
        <v>6</v>
      </c>
      <c r="P12" s="185" t="s">
        <v>89</v>
      </c>
      <c r="Q12" s="118" t="s">
        <v>393</v>
      </c>
    </row>
    <row r="13" spans="2:18" ht="30">
      <c r="B13" s="130" t="s">
        <v>3</v>
      </c>
      <c r="C13" s="88"/>
      <c r="D13" s="88"/>
      <c r="E13" s="88"/>
      <c r="F13" s="131" t="s">
        <v>329</v>
      </c>
      <c r="G13" s="97">
        <v>1</v>
      </c>
      <c r="H13" s="99">
        <v>7114</v>
      </c>
      <c r="I13" s="99">
        <v>7570</v>
      </c>
      <c r="J13" s="99">
        <v>7570</v>
      </c>
      <c r="K13" s="99">
        <f>K14+K34</f>
        <v>7630</v>
      </c>
      <c r="L13" s="99">
        <f t="shared" ref="L13:N13" si="0">L14+L34</f>
        <v>1351</v>
      </c>
      <c r="M13" s="99">
        <f t="shared" si="0"/>
        <v>4402</v>
      </c>
      <c r="N13" s="99">
        <f t="shared" si="0"/>
        <v>6665</v>
      </c>
      <c r="O13" s="99">
        <f>O14+O34</f>
        <v>8376</v>
      </c>
      <c r="P13" s="186">
        <f>O13/K13*100</f>
        <v>109.77719528178244</v>
      </c>
      <c r="Q13" s="119">
        <f>K13/H13*100</f>
        <v>107.25330334551589</v>
      </c>
    </row>
    <row r="14" spans="2:18" ht="43.5" customHeight="1">
      <c r="B14" s="132"/>
      <c r="C14" s="88">
        <v>1</v>
      </c>
      <c r="D14" s="88"/>
      <c r="E14" s="88"/>
      <c r="F14" s="131" t="s">
        <v>330</v>
      </c>
      <c r="G14" s="97">
        <f>1+G13</f>
        <v>2</v>
      </c>
      <c r="H14" s="99">
        <v>7112</v>
      </c>
      <c r="I14" s="100">
        <v>7470</v>
      </c>
      <c r="J14" s="100">
        <v>7470</v>
      </c>
      <c r="K14" s="100">
        <f t="shared" ref="K14:N14" si="1">K15+K20+K21+K24+K25+K26</f>
        <v>7271</v>
      </c>
      <c r="L14" s="100">
        <f t="shared" si="1"/>
        <v>1321</v>
      </c>
      <c r="M14" s="100">
        <f t="shared" si="1"/>
        <v>4342</v>
      </c>
      <c r="N14" s="100">
        <f t="shared" si="1"/>
        <v>6565</v>
      </c>
      <c r="O14" s="100">
        <f>O15+O20+O21+O24+O25+O26</f>
        <v>8225</v>
      </c>
      <c r="P14" s="186">
        <f t="shared" ref="P14:P27" si="2">O14/K14*100</f>
        <v>113.12061614633475</v>
      </c>
      <c r="Q14" s="119">
        <f t="shared" ref="Q14:Q27" si="3">K14/H14*100</f>
        <v>102.23565804274466</v>
      </c>
    </row>
    <row r="15" spans="2:18" ht="45">
      <c r="B15" s="132"/>
      <c r="C15" s="88"/>
      <c r="D15" s="88" t="s">
        <v>6</v>
      </c>
      <c r="E15" s="88"/>
      <c r="F15" s="131" t="s">
        <v>331</v>
      </c>
      <c r="G15" s="97">
        <f t="shared" ref="G15:G76" si="4">1+G14</f>
        <v>3</v>
      </c>
      <c r="H15" s="99">
        <v>6893</v>
      </c>
      <c r="I15" s="98">
        <v>7460</v>
      </c>
      <c r="J15" s="98">
        <v>7460</v>
      </c>
      <c r="K15" s="98">
        <f t="shared" ref="K15:O15" si="5">K16+K17+K18+K19</f>
        <v>7256</v>
      </c>
      <c r="L15" s="98">
        <f t="shared" si="5"/>
        <v>1320</v>
      </c>
      <c r="M15" s="98">
        <f t="shared" si="5"/>
        <v>4340</v>
      </c>
      <c r="N15" s="98">
        <f t="shared" si="5"/>
        <v>6560</v>
      </c>
      <c r="O15" s="98">
        <f t="shared" si="5"/>
        <v>8220</v>
      </c>
      <c r="P15" s="186">
        <f t="shared" si="2"/>
        <v>113.28555678059537</v>
      </c>
      <c r="Q15" s="119">
        <f t="shared" si="3"/>
        <v>105.2662120992311</v>
      </c>
    </row>
    <row r="16" spans="2:18" ht="17.25" customHeight="1">
      <c r="B16" s="132"/>
      <c r="C16" s="88"/>
      <c r="D16" s="88"/>
      <c r="E16" s="88" t="s">
        <v>149</v>
      </c>
      <c r="F16" s="131" t="s">
        <v>90</v>
      </c>
      <c r="G16" s="97">
        <f t="shared" si="4"/>
        <v>4</v>
      </c>
      <c r="H16" s="99">
        <f t="shared" ref="H16:H77" si="6">K16</f>
        <v>0</v>
      </c>
      <c r="I16" s="101">
        <v>0</v>
      </c>
      <c r="J16" s="101">
        <v>0</v>
      </c>
      <c r="K16" s="101">
        <v>0</v>
      </c>
      <c r="L16" s="101">
        <v>0</v>
      </c>
      <c r="M16" s="101">
        <v>0</v>
      </c>
      <c r="N16" s="101">
        <v>0</v>
      </c>
      <c r="O16" s="101">
        <v>0</v>
      </c>
      <c r="P16" s="186">
        <v>0</v>
      </c>
      <c r="Q16" s="119">
        <v>0</v>
      </c>
    </row>
    <row r="17" spans="2:17">
      <c r="B17" s="132"/>
      <c r="C17" s="88"/>
      <c r="D17" s="88"/>
      <c r="E17" s="88" t="s">
        <v>91</v>
      </c>
      <c r="F17" s="131" t="s">
        <v>92</v>
      </c>
      <c r="G17" s="97">
        <f t="shared" si="4"/>
        <v>5</v>
      </c>
      <c r="H17" s="99">
        <f t="shared" si="6"/>
        <v>0</v>
      </c>
      <c r="I17" s="101">
        <v>0</v>
      </c>
      <c r="J17" s="101">
        <v>0</v>
      </c>
      <c r="K17" s="101">
        <v>0</v>
      </c>
      <c r="L17" s="101">
        <v>0</v>
      </c>
      <c r="M17" s="101">
        <v>0</v>
      </c>
      <c r="N17" s="101">
        <v>0</v>
      </c>
      <c r="O17" s="101">
        <v>0</v>
      </c>
      <c r="P17" s="186">
        <v>0</v>
      </c>
      <c r="Q17" s="119">
        <v>0</v>
      </c>
    </row>
    <row r="18" spans="2:17">
      <c r="B18" s="132"/>
      <c r="C18" s="88"/>
      <c r="D18" s="88"/>
      <c r="E18" s="88" t="s">
        <v>93</v>
      </c>
      <c r="F18" s="131" t="s">
        <v>186</v>
      </c>
      <c r="G18" s="97">
        <f t="shared" si="4"/>
        <v>6</v>
      </c>
      <c r="H18" s="99">
        <v>6893</v>
      </c>
      <c r="I18" s="101">
        <v>7310</v>
      </c>
      <c r="J18" s="101">
        <v>7310</v>
      </c>
      <c r="K18" s="101">
        <v>7114</v>
      </c>
      <c r="L18" s="101">
        <v>1300</v>
      </c>
      <c r="M18" s="101">
        <v>4300</v>
      </c>
      <c r="N18" s="101">
        <v>6500</v>
      </c>
      <c r="O18" s="101">
        <v>8100</v>
      </c>
      <c r="P18" s="186">
        <f t="shared" si="2"/>
        <v>113.85999437728422</v>
      </c>
      <c r="Q18" s="119">
        <f t="shared" si="3"/>
        <v>103.20615116785143</v>
      </c>
    </row>
    <row r="19" spans="2:17">
      <c r="B19" s="132"/>
      <c r="C19" s="88"/>
      <c r="D19" s="88"/>
      <c r="E19" s="88" t="s">
        <v>94</v>
      </c>
      <c r="F19" s="131" t="s">
        <v>95</v>
      </c>
      <c r="G19" s="97">
        <f t="shared" si="4"/>
        <v>7</v>
      </c>
      <c r="H19" s="99">
        <v>0</v>
      </c>
      <c r="I19" s="101">
        <v>150</v>
      </c>
      <c r="J19" s="101">
        <v>150</v>
      </c>
      <c r="K19" s="101">
        <v>142</v>
      </c>
      <c r="L19" s="101">
        <v>20</v>
      </c>
      <c r="M19" s="101">
        <v>40</v>
      </c>
      <c r="N19" s="101">
        <v>60</v>
      </c>
      <c r="O19" s="101">
        <v>120</v>
      </c>
      <c r="P19" s="186">
        <f t="shared" si="2"/>
        <v>84.507042253521121</v>
      </c>
      <c r="Q19" s="119">
        <v>0</v>
      </c>
    </row>
    <row r="20" spans="2:17">
      <c r="B20" s="132"/>
      <c r="C20" s="88"/>
      <c r="D20" s="88" t="s">
        <v>8</v>
      </c>
      <c r="E20" s="88"/>
      <c r="F20" s="131" t="s">
        <v>96</v>
      </c>
      <c r="G20" s="97">
        <f t="shared" si="4"/>
        <v>8</v>
      </c>
      <c r="H20" s="99">
        <f t="shared" si="6"/>
        <v>0</v>
      </c>
      <c r="I20" s="101">
        <v>0</v>
      </c>
      <c r="J20" s="101">
        <v>0</v>
      </c>
      <c r="K20" s="101">
        <v>0</v>
      </c>
      <c r="L20" s="101">
        <v>0</v>
      </c>
      <c r="M20" s="101">
        <v>0</v>
      </c>
      <c r="N20" s="101">
        <v>0</v>
      </c>
      <c r="O20" s="101">
        <v>0</v>
      </c>
      <c r="P20" s="186">
        <v>0</v>
      </c>
      <c r="Q20" s="119">
        <v>0</v>
      </c>
    </row>
    <row r="21" spans="2:17" ht="59.25" customHeight="1">
      <c r="B21" s="132"/>
      <c r="C21" s="88"/>
      <c r="D21" s="88" t="s">
        <v>56</v>
      </c>
      <c r="E21" s="88"/>
      <c r="F21" s="131" t="s">
        <v>332</v>
      </c>
      <c r="G21" s="97">
        <f t="shared" si="4"/>
        <v>9</v>
      </c>
      <c r="H21" s="99">
        <f t="shared" si="6"/>
        <v>0</v>
      </c>
      <c r="I21" s="98">
        <f t="shared" ref="I21" si="7">I22+I23</f>
        <v>0</v>
      </c>
      <c r="J21" s="98">
        <f t="shared" ref="J21" si="8">J22+J23</f>
        <v>0</v>
      </c>
      <c r="K21" s="98">
        <f t="shared" ref="K21:O21" si="9">K22+K23</f>
        <v>0</v>
      </c>
      <c r="L21" s="98">
        <f>L22+L23</f>
        <v>0</v>
      </c>
      <c r="M21" s="98">
        <f t="shared" si="9"/>
        <v>0</v>
      </c>
      <c r="N21" s="98">
        <f t="shared" si="9"/>
        <v>0</v>
      </c>
      <c r="O21" s="98">
        <f t="shared" si="9"/>
        <v>0</v>
      </c>
      <c r="P21" s="186">
        <v>0</v>
      </c>
      <c r="Q21" s="119">
        <v>0</v>
      </c>
    </row>
    <row r="22" spans="2:17" ht="29.25" customHeight="1">
      <c r="B22" s="132"/>
      <c r="C22" s="88"/>
      <c r="D22" s="88"/>
      <c r="E22" s="88" t="s">
        <v>187</v>
      </c>
      <c r="F22" s="131" t="s">
        <v>188</v>
      </c>
      <c r="G22" s="97">
        <f t="shared" si="4"/>
        <v>10</v>
      </c>
      <c r="H22" s="99">
        <f t="shared" si="6"/>
        <v>0</v>
      </c>
      <c r="I22" s="101">
        <v>0</v>
      </c>
      <c r="J22" s="101">
        <v>0</v>
      </c>
      <c r="K22" s="101">
        <v>0</v>
      </c>
      <c r="L22" s="101">
        <v>0</v>
      </c>
      <c r="M22" s="101">
        <v>0</v>
      </c>
      <c r="N22" s="101">
        <v>0</v>
      </c>
      <c r="O22" s="101">
        <v>0</v>
      </c>
      <c r="P22" s="186">
        <v>0</v>
      </c>
      <c r="Q22" s="186">
        <v>0</v>
      </c>
    </row>
    <row r="23" spans="2:17" ht="30" customHeight="1">
      <c r="B23" s="132"/>
      <c r="C23" s="88"/>
      <c r="D23" s="88"/>
      <c r="E23" s="88" t="s">
        <v>97</v>
      </c>
      <c r="F23" s="131" t="s">
        <v>9</v>
      </c>
      <c r="G23" s="97">
        <f t="shared" si="4"/>
        <v>11</v>
      </c>
      <c r="H23" s="99">
        <f t="shared" si="6"/>
        <v>0</v>
      </c>
      <c r="I23" s="101">
        <v>0</v>
      </c>
      <c r="J23" s="101">
        <v>0</v>
      </c>
      <c r="K23" s="101">
        <v>0</v>
      </c>
      <c r="L23" s="101">
        <v>0</v>
      </c>
      <c r="M23" s="101">
        <v>0</v>
      </c>
      <c r="N23" s="101">
        <v>0</v>
      </c>
      <c r="O23" s="101">
        <v>0</v>
      </c>
      <c r="P23" s="186">
        <v>0</v>
      </c>
      <c r="Q23" s="186">
        <v>0</v>
      </c>
    </row>
    <row r="24" spans="2:17" ht="18" customHeight="1">
      <c r="B24" s="132"/>
      <c r="C24" s="88"/>
      <c r="D24" s="88" t="s">
        <v>66</v>
      </c>
      <c r="E24" s="88"/>
      <c r="F24" s="131" t="s">
        <v>189</v>
      </c>
      <c r="G24" s="97">
        <f t="shared" si="4"/>
        <v>12</v>
      </c>
      <c r="H24" s="99">
        <f t="shared" si="6"/>
        <v>0</v>
      </c>
      <c r="I24" s="101">
        <v>0</v>
      </c>
      <c r="J24" s="101">
        <v>0</v>
      </c>
      <c r="K24" s="101">
        <v>0</v>
      </c>
      <c r="L24" s="101">
        <v>0</v>
      </c>
      <c r="M24" s="101">
        <v>0</v>
      </c>
      <c r="N24" s="101">
        <v>0</v>
      </c>
      <c r="O24" s="101">
        <v>0</v>
      </c>
      <c r="P24" s="186">
        <v>0</v>
      </c>
      <c r="Q24" s="186">
        <v>0</v>
      </c>
    </row>
    <row r="25" spans="2:17" ht="45">
      <c r="B25" s="132"/>
      <c r="C25" s="88"/>
      <c r="D25" s="88" t="s">
        <v>68</v>
      </c>
      <c r="E25" s="88"/>
      <c r="F25" s="131" t="s">
        <v>190</v>
      </c>
      <c r="G25" s="97">
        <f t="shared" si="4"/>
        <v>13</v>
      </c>
      <c r="H25" s="99">
        <f t="shared" si="6"/>
        <v>0</v>
      </c>
      <c r="I25" s="101">
        <v>0</v>
      </c>
      <c r="J25" s="101">
        <v>0</v>
      </c>
      <c r="K25" s="101">
        <v>0</v>
      </c>
      <c r="L25" s="101">
        <v>0</v>
      </c>
      <c r="M25" s="101">
        <v>0</v>
      </c>
      <c r="N25" s="101">
        <v>0</v>
      </c>
      <c r="O25" s="101">
        <v>0</v>
      </c>
      <c r="P25" s="186">
        <v>0</v>
      </c>
      <c r="Q25" s="186">
        <v>0</v>
      </c>
    </row>
    <row r="26" spans="2:17" ht="43.5" customHeight="1">
      <c r="B26" s="132"/>
      <c r="C26" s="88"/>
      <c r="D26" s="88" t="s">
        <v>98</v>
      </c>
      <c r="E26" s="88"/>
      <c r="F26" s="131" t="s">
        <v>191</v>
      </c>
      <c r="G26" s="97">
        <f t="shared" si="4"/>
        <v>14</v>
      </c>
      <c r="H26" s="99">
        <v>219</v>
      </c>
      <c r="I26" s="101">
        <v>10</v>
      </c>
      <c r="J26" s="101">
        <v>10</v>
      </c>
      <c r="K26" s="101">
        <f t="shared" ref="K26:O26" si="10">K27+K28+K31+K32+K33</f>
        <v>15</v>
      </c>
      <c r="L26" s="101">
        <f>L27+L28+L31+L32+L33</f>
        <v>1</v>
      </c>
      <c r="M26" s="101">
        <f t="shared" si="10"/>
        <v>2</v>
      </c>
      <c r="N26" s="101">
        <f t="shared" si="10"/>
        <v>5</v>
      </c>
      <c r="O26" s="101">
        <f t="shared" si="10"/>
        <v>5</v>
      </c>
      <c r="P26" s="186">
        <f t="shared" si="2"/>
        <v>33.333333333333329</v>
      </c>
      <c r="Q26" s="119">
        <f t="shared" si="3"/>
        <v>6.8493150684931505</v>
      </c>
    </row>
    <row r="27" spans="2:17">
      <c r="B27" s="132"/>
      <c r="C27" s="88"/>
      <c r="D27" s="88"/>
      <c r="E27" s="88" t="s">
        <v>145</v>
      </c>
      <c r="F27" s="131" t="s">
        <v>192</v>
      </c>
      <c r="G27" s="97">
        <f t="shared" si="4"/>
        <v>15</v>
      </c>
      <c r="H27" s="99">
        <v>88</v>
      </c>
      <c r="I27" s="101">
        <v>10</v>
      </c>
      <c r="J27" s="101">
        <v>10</v>
      </c>
      <c r="K27" s="101">
        <v>15</v>
      </c>
      <c r="L27" s="101">
        <v>1</v>
      </c>
      <c r="M27" s="101">
        <v>2</v>
      </c>
      <c r="N27" s="101">
        <v>5</v>
      </c>
      <c r="O27" s="101">
        <v>5</v>
      </c>
      <c r="P27" s="186">
        <f t="shared" si="2"/>
        <v>33.333333333333329</v>
      </c>
      <c r="Q27" s="119">
        <f t="shared" si="3"/>
        <v>17.045454545454543</v>
      </c>
    </row>
    <row r="28" spans="2:17" ht="42.75" customHeight="1">
      <c r="B28" s="132"/>
      <c r="C28" s="88"/>
      <c r="D28" s="88"/>
      <c r="E28" s="88" t="s">
        <v>99</v>
      </c>
      <c r="F28" s="131" t="s">
        <v>333</v>
      </c>
      <c r="G28" s="97">
        <f t="shared" si="4"/>
        <v>16</v>
      </c>
      <c r="H28" s="99">
        <f t="shared" si="6"/>
        <v>0</v>
      </c>
      <c r="I28" s="98">
        <f t="shared" ref="I28" si="11">I29+I30</f>
        <v>0</v>
      </c>
      <c r="J28" s="98">
        <f t="shared" ref="J28" si="12">J29+J30</f>
        <v>0</v>
      </c>
      <c r="K28" s="98">
        <f t="shared" ref="K28:O28" si="13">K29+K30</f>
        <v>0</v>
      </c>
      <c r="L28" s="98">
        <v>0</v>
      </c>
      <c r="M28" s="98">
        <f t="shared" si="13"/>
        <v>0</v>
      </c>
      <c r="N28" s="98">
        <f t="shared" si="13"/>
        <v>0</v>
      </c>
      <c r="O28" s="98">
        <f t="shared" si="13"/>
        <v>0</v>
      </c>
      <c r="P28" s="186">
        <v>0</v>
      </c>
      <c r="Q28" s="119">
        <v>0</v>
      </c>
    </row>
    <row r="29" spans="2:17">
      <c r="B29" s="132"/>
      <c r="C29" s="88"/>
      <c r="D29" s="88"/>
      <c r="E29" s="88"/>
      <c r="F29" s="131" t="s">
        <v>193</v>
      </c>
      <c r="G29" s="97">
        <f t="shared" si="4"/>
        <v>17</v>
      </c>
      <c r="H29" s="99">
        <f t="shared" si="6"/>
        <v>0</v>
      </c>
      <c r="I29" s="101">
        <v>0</v>
      </c>
      <c r="J29" s="101">
        <v>0</v>
      </c>
      <c r="K29" s="101">
        <v>0</v>
      </c>
      <c r="L29" s="101">
        <v>0</v>
      </c>
      <c r="M29" s="101">
        <v>0</v>
      </c>
      <c r="N29" s="101">
        <v>0</v>
      </c>
      <c r="O29" s="101">
        <v>0</v>
      </c>
      <c r="P29" s="186">
        <v>0</v>
      </c>
      <c r="Q29" s="119">
        <v>0</v>
      </c>
    </row>
    <row r="30" spans="2:17">
      <c r="B30" s="132"/>
      <c r="C30" s="88"/>
      <c r="D30" s="88"/>
      <c r="E30" s="88"/>
      <c r="F30" s="131" t="s">
        <v>194</v>
      </c>
      <c r="G30" s="97">
        <f t="shared" si="4"/>
        <v>18</v>
      </c>
      <c r="H30" s="99">
        <f t="shared" si="6"/>
        <v>0</v>
      </c>
      <c r="I30" s="101">
        <v>0</v>
      </c>
      <c r="J30" s="101">
        <v>0</v>
      </c>
      <c r="K30" s="101">
        <v>0</v>
      </c>
      <c r="L30" s="101">
        <v>0</v>
      </c>
      <c r="M30" s="101">
        <v>0</v>
      </c>
      <c r="N30" s="101">
        <v>0</v>
      </c>
      <c r="O30" s="101">
        <v>0</v>
      </c>
      <c r="P30" s="186">
        <v>0</v>
      </c>
      <c r="Q30" s="119">
        <v>0</v>
      </c>
    </row>
    <row r="31" spans="2:17" ht="30">
      <c r="B31" s="132"/>
      <c r="C31" s="88"/>
      <c r="D31" s="88"/>
      <c r="E31" s="88" t="s">
        <v>100</v>
      </c>
      <c r="F31" s="131" t="s">
        <v>195</v>
      </c>
      <c r="G31" s="97">
        <f t="shared" si="4"/>
        <v>19</v>
      </c>
      <c r="H31" s="99">
        <f t="shared" si="6"/>
        <v>0</v>
      </c>
      <c r="I31" s="101">
        <v>0</v>
      </c>
      <c r="J31" s="101">
        <v>0</v>
      </c>
      <c r="K31" s="101">
        <v>0</v>
      </c>
      <c r="L31" s="101">
        <v>0</v>
      </c>
      <c r="M31" s="101">
        <v>0</v>
      </c>
      <c r="N31" s="101">
        <v>0</v>
      </c>
      <c r="O31" s="101">
        <v>0</v>
      </c>
      <c r="P31" s="186">
        <v>0</v>
      </c>
      <c r="Q31" s="119">
        <v>0</v>
      </c>
    </row>
    <row r="32" spans="2:17" ht="30">
      <c r="B32" s="132"/>
      <c r="C32" s="88"/>
      <c r="D32" s="88"/>
      <c r="E32" s="88" t="s">
        <v>101</v>
      </c>
      <c r="F32" s="131" t="s">
        <v>102</v>
      </c>
      <c r="G32" s="97">
        <f t="shared" si="4"/>
        <v>20</v>
      </c>
      <c r="H32" s="99">
        <f t="shared" si="6"/>
        <v>0</v>
      </c>
      <c r="I32" s="101">
        <v>0</v>
      </c>
      <c r="J32" s="101">
        <v>0</v>
      </c>
      <c r="K32" s="101">
        <v>0</v>
      </c>
      <c r="L32" s="101">
        <v>0</v>
      </c>
      <c r="M32" s="101">
        <v>0</v>
      </c>
      <c r="N32" s="101">
        <v>0</v>
      </c>
      <c r="O32" s="101">
        <v>0</v>
      </c>
      <c r="P32" s="186">
        <v>0</v>
      </c>
      <c r="Q32" s="119">
        <v>0</v>
      </c>
    </row>
    <row r="33" spans="2:17">
      <c r="B33" s="132"/>
      <c r="C33" s="88"/>
      <c r="D33" s="88"/>
      <c r="E33" s="88" t="s">
        <v>196</v>
      </c>
      <c r="F33" s="131" t="s">
        <v>95</v>
      </c>
      <c r="G33" s="97">
        <f t="shared" si="4"/>
        <v>21</v>
      </c>
      <c r="H33" s="99">
        <v>131</v>
      </c>
      <c r="I33" s="101">
        <v>0</v>
      </c>
      <c r="J33" s="101">
        <v>0</v>
      </c>
      <c r="K33" s="101"/>
      <c r="L33" s="101">
        <v>0</v>
      </c>
      <c r="M33" s="101">
        <v>0</v>
      </c>
      <c r="N33" s="101">
        <v>0</v>
      </c>
      <c r="O33" s="101">
        <v>0</v>
      </c>
      <c r="P33" s="186">
        <v>0</v>
      </c>
      <c r="Q33" s="119">
        <v>0</v>
      </c>
    </row>
    <row r="34" spans="2:17" ht="45">
      <c r="B34" s="132"/>
      <c r="C34" s="88">
        <v>2</v>
      </c>
      <c r="D34" s="88"/>
      <c r="E34" s="88"/>
      <c r="F34" s="131" t="s">
        <v>334</v>
      </c>
      <c r="G34" s="97">
        <f t="shared" si="4"/>
        <v>22</v>
      </c>
      <c r="H34" s="99">
        <v>2</v>
      </c>
      <c r="I34" s="98">
        <v>100</v>
      </c>
      <c r="J34" s="98">
        <v>100</v>
      </c>
      <c r="K34" s="98">
        <f>K39+K38+K37+K36+K35</f>
        <v>359</v>
      </c>
      <c r="L34" s="98">
        <f>L35+L36+L37+L38+L39</f>
        <v>30</v>
      </c>
      <c r="M34" s="98">
        <f t="shared" ref="M34:O34" si="14">M35+M36+M37+M38+M39</f>
        <v>60</v>
      </c>
      <c r="N34" s="98">
        <f t="shared" si="14"/>
        <v>100</v>
      </c>
      <c r="O34" s="98">
        <f t="shared" si="14"/>
        <v>151</v>
      </c>
      <c r="P34" s="186">
        <f>O34/K34*100</f>
        <v>42.061281337047355</v>
      </c>
      <c r="Q34" s="119">
        <f>K34/H34*100</f>
        <v>17950</v>
      </c>
    </row>
    <row r="35" spans="2:17" ht="17.25" customHeight="1">
      <c r="B35" s="132"/>
      <c r="C35" s="88"/>
      <c r="D35" s="88" t="s">
        <v>6</v>
      </c>
      <c r="E35" s="88"/>
      <c r="F35" s="131" t="s">
        <v>103</v>
      </c>
      <c r="G35" s="97">
        <f t="shared" si="4"/>
        <v>23</v>
      </c>
      <c r="H35" s="99">
        <f t="shared" si="6"/>
        <v>0</v>
      </c>
      <c r="I35" s="101">
        <v>0</v>
      </c>
      <c r="J35" s="101">
        <v>0</v>
      </c>
      <c r="K35" s="101">
        <v>0</v>
      </c>
      <c r="L35" s="101">
        <v>0</v>
      </c>
      <c r="M35" s="101">
        <v>0</v>
      </c>
      <c r="N35" s="101">
        <v>0</v>
      </c>
      <c r="O35" s="101">
        <v>0</v>
      </c>
      <c r="P35" s="186">
        <v>0</v>
      </c>
      <c r="Q35" s="119">
        <v>0</v>
      </c>
    </row>
    <row r="36" spans="2:17">
      <c r="B36" s="132"/>
      <c r="C36" s="88"/>
      <c r="D36" s="88" t="s">
        <v>8</v>
      </c>
      <c r="E36" s="88"/>
      <c r="F36" s="131" t="s">
        <v>197</v>
      </c>
      <c r="G36" s="97">
        <f t="shared" si="4"/>
        <v>24</v>
      </c>
      <c r="H36" s="99">
        <f t="shared" si="6"/>
        <v>0</v>
      </c>
      <c r="I36" s="101">
        <v>0</v>
      </c>
      <c r="J36" s="101">
        <v>0</v>
      </c>
      <c r="K36" s="101">
        <v>0</v>
      </c>
      <c r="L36" s="101">
        <v>0</v>
      </c>
      <c r="M36" s="101">
        <v>0</v>
      </c>
      <c r="N36" s="101">
        <v>0</v>
      </c>
      <c r="O36" s="101">
        <v>0</v>
      </c>
      <c r="P36" s="186">
        <v>0</v>
      </c>
      <c r="Q36" s="119">
        <v>0</v>
      </c>
    </row>
    <row r="37" spans="2:17">
      <c r="B37" s="132"/>
      <c r="C37" s="88"/>
      <c r="D37" s="88" t="s">
        <v>56</v>
      </c>
      <c r="E37" s="88"/>
      <c r="F37" s="131" t="s">
        <v>198</v>
      </c>
      <c r="G37" s="97">
        <f t="shared" si="4"/>
        <v>25</v>
      </c>
      <c r="H37" s="99">
        <v>2</v>
      </c>
      <c r="I37" s="101">
        <v>2</v>
      </c>
      <c r="J37" s="101">
        <v>2</v>
      </c>
      <c r="K37" s="101">
        <v>0</v>
      </c>
      <c r="L37" s="101">
        <v>0</v>
      </c>
      <c r="M37" s="101">
        <v>0</v>
      </c>
      <c r="N37" s="101">
        <v>0</v>
      </c>
      <c r="O37" s="101">
        <v>1</v>
      </c>
      <c r="P37" s="186">
        <v>0</v>
      </c>
      <c r="Q37" s="119">
        <f>K37/H37*100</f>
        <v>0</v>
      </c>
    </row>
    <row r="38" spans="2:17">
      <c r="B38" s="132"/>
      <c r="C38" s="88"/>
      <c r="D38" s="88" t="s">
        <v>66</v>
      </c>
      <c r="E38" s="88"/>
      <c r="F38" s="131" t="s">
        <v>104</v>
      </c>
      <c r="G38" s="97">
        <f t="shared" si="4"/>
        <v>26</v>
      </c>
      <c r="H38" s="99">
        <v>0</v>
      </c>
      <c r="I38" s="101">
        <v>98</v>
      </c>
      <c r="J38" s="101">
        <v>98</v>
      </c>
      <c r="K38" s="101">
        <v>359</v>
      </c>
      <c r="L38" s="101">
        <v>30</v>
      </c>
      <c r="M38" s="101">
        <v>60</v>
      </c>
      <c r="N38" s="101">
        <v>100</v>
      </c>
      <c r="O38" s="101">
        <v>150</v>
      </c>
      <c r="P38" s="186">
        <f>O38/K38*100</f>
        <v>41.782729805013929</v>
      </c>
      <c r="Q38" s="119">
        <v>0</v>
      </c>
    </row>
    <row r="39" spans="2:17">
      <c r="B39" s="132"/>
      <c r="C39" s="88"/>
      <c r="D39" s="88" t="s">
        <v>68</v>
      </c>
      <c r="E39" s="88"/>
      <c r="F39" s="131" t="s">
        <v>105</v>
      </c>
      <c r="G39" s="97">
        <f t="shared" si="4"/>
        <v>27</v>
      </c>
      <c r="H39" s="99">
        <f t="shared" si="6"/>
        <v>0</v>
      </c>
      <c r="I39" s="101">
        <v>0</v>
      </c>
      <c r="J39" s="101">
        <v>0</v>
      </c>
      <c r="K39" s="101">
        <v>0</v>
      </c>
      <c r="L39" s="101">
        <v>0</v>
      </c>
      <c r="M39" s="101">
        <v>0</v>
      </c>
      <c r="N39" s="101">
        <v>0</v>
      </c>
      <c r="O39" s="101">
        <v>0</v>
      </c>
      <c r="P39" s="186">
        <v>0</v>
      </c>
      <c r="Q39" s="119">
        <v>0</v>
      </c>
    </row>
    <row r="40" spans="2:17" ht="30">
      <c r="B40" s="217" t="s">
        <v>11</v>
      </c>
      <c r="C40" s="129" t="s">
        <v>11</v>
      </c>
      <c r="D40" s="129"/>
      <c r="E40" s="129"/>
      <c r="F40" s="131" t="s">
        <v>335</v>
      </c>
      <c r="G40" s="97">
        <v>28</v>
      </c>
      <c r="H40" s="99">
        <v>4745</v>
      </c>
      <c r="I40" s="98">
        <v>5237</v>
      </c>
      <c r="J40" s="98">
        <v>5237</v>
      </c>
      <c r="K40" s="98">
        <f t="shared" ref="K40:O40" si="15">K41+K142</f>
        <v>5506</v>
      </c>
      <c r="L40" s="98">
        <f t="shared" si="15"/>
        <v>1311</v>
      </c>
      <c r="M40" s="98">
        <f t="shared" si="15"/>
        <v>2728</v>
      </c>
      <c r="N40" s="98">
        <f t="shared" si="15"/>
        <v>4308</v>
      </c>
      <c r="O40" s="98">
        <f t="shared" si="15"/>
        <v>6298</v>
      </c>
      <c r="P40" s="186">
        <f t="shared" ref="P40:P100" si="16">O40/K40*100</f>
        <v>114.38430802760624</v>
      </c>
      <c r="Q40" s="119">
        <f t="shared" ref="Q40:Q100" si="17">K40/H40*100</f>
        <v>116.03793466807166</v>
      </c>
    </row>
    <row r="41" spans="2:17" ht="45" customHeight="1">
      <c r="B41" s="217"/>
      <c r="C41" s="129">
        <v>1</v>
      </c>
      <c r="D41" s="129"/>
      <c r="E41" s="129"/>
      <c r="F41" s="131" t="s">
        <v>336</v>
      </c>
      <c r="G41" s="97">
        <f t="shared" si="4"/>
        <v>29</v>
      </c>
      <c r="H41" s="99">
        <v>4743</v>
      </c>
      <c r="I41" s="98">
        <v>5235</v>
      </c>
      <c r="J41" s="98">
        <v>5235</v>
      </c>
      <c r="K41" s="98">
        <f t="shared" ref="K41:N41" si="18">K42+K90+K97+K125</f>
        <v>5506</v>
      </c>
      <c r="L41" s="98">
        <f t="shared" si="18"/>
        <v>1311</v>
      </c>
      <c r="M41" s="98">
        <f t="shared" si="18"/>
        <v>2728</v>
      </c>
      <c r="N41" s="98">
        <f t="shared" si="18"/>
        <v>4308</v>
      </c>
      <c r="O41" s="98">
        <f>O42+O90+O97+O125</f>
        <v>6298</v>
      </c>
      <c r="P41" s="186">
        <f t="shared" si="16"/>
        <v>114.38430802760624</v>
      </c>
      <c r="Q41" s="119">
        <f t="shared" si="17"/>
        <v>116.08686485346826</v>
      </c>
    </row>
    <row r="42" spans="2:17" ht="60">
      <c r="B42" s="217"/>
      <c r="C42" s="129"/>
      <c r="D42" s="129"/>
      <c r="E42" s="129"/>
      <c r="F42" s="131" t="s">
        <v>337</v>
      </c>
      <c r="G42" s="97">
        <f t="shared" si="4"/>
        <v>30</v>
      </c>
      <c r="H42" s="99">
        <v>2148</v>
      </c>
      <c r="I42" s="98">
        <v>2225</v>
      </c>
      <c r="J42" s="98">
        <v>2225</v>
      </c>
      <c r="K42" s="98">
        <f t="shared" ref="K42:M42" si="19">K43+K51+K57</f>
        <v>2371</v>
      </c>
      <c r="L42" s="98">
        <f t="shared" si="19"/>
        <v>523</v>
      </c>
      <c r="M42" s="98">
        <f t="shared" si="19"/>
        <v>1087</v>
      </c>
      <c r="N42" s="98">
        <f>N43+N51+N57</f>
        <v>1851</v>
      </c>
      <c r="O42" s="98">
        <f>O43+O51+O57</f>
        <v>2741</v>
      </c>
      <c r="P42" s="186">
        <f t="shared" si="16"/>
        <v>115.60522986081823</v>
      </c>
      <c r="Q42" s="119">
        <f t="shared" si="17"/>
        <v>110.38175046554935</v>
      </c>
    </row>
    <row r="43" spans="2:17" ht="46.5" customHeight="1">
      <c r="B43" s="217"/>
      <c r="C43" s="129"/>
      <c r="D43" s="129" t="s">
        <v>106</v>
      </c>
      <c r="E43" s="129"/>
      <c r="F43" s="131" t="s">
        <v>338</v>
      </c>
      <c r="G43" s="97">
        <f t="shared" si="4"/>
        <v>31</v>
      </c>
      <c r="H43" s="99">
        <v>1212</v>
      </c>
      <c r="I43" s="98">
        <v>1271</v>
      </c>
      <c r="J43" s="98">
        <v>1271</v>
      </c>
      <c r="K43" s="98">
        <f>K44+K45+K48+K49+K50</f>
        <v>1059</v>
      </c>
      <c r="L43" s="98">
        <f>L44+L45+L48+L49</f>
        <v>255</v>
      </c>
      <c r="M43" s="98">
        <f>M44+M45+M48+M49</f>
        <v>495</v>
      </c>
      <c r="N43" s="98">
        <f>N44+N45+N48+N49</f>
        <v>850</v>
      </c>
      <c r="O43" s="98">
        <f>O44+O45+O48+O49</f>
        <v>1175</v>
      </c>
      <c r="P43" s="186">
        <f t="shared" si="16"/>
        <v>110.95372993389991</v>
      </c>
      <c r="Q43" s="119">
        <f t="shared" si="17"/>
        <v>87.376237623762378</v>
      </c>
    </row>
    <row r="44" spans="2:17" ht="30">
      <c r="B44" s="217"/>
      <c r="C44" s="129"/>
      <c r="D44" s="129" t="s">
        <v>6</v>
      </c>
      <c r="E44" s="129"/>
      <c r="F44" s="131" t="s">
        <v>107</v>
      </c>
      <c r="G44" s="97">
        <f t="shared" si="4"/>
        <v>32</v>
      </c>
      <c r="H44" s="99">
        <f t="shared" si="6"/>
        <v>0</v>
      </c>
      <c r="I44" s="101">
        <v>0</v>
      </c>
      <c r="J44" s="101">
        <v>0</v>
      </c>
      <c r="K44" s="101">
        <v>0</v>
      </c>
      <c r="L44" s="101">
        <v>0</v>
      </c>
      <c r="M44" s="101">
        <v>0</v>
      </c>
      <c r="N44" s="101">
        <v>0</v>
      </c>
      <c r="O44" s="101">
        <v>0</v>
      </c>
      <c r="P44" s="186">
        <v>0</v>
      </c>
      <c r="Q44" s="119">
        <v>0</v>
      </c>
    </row>
    <row r="45" spans="2:17" ht="29.25" customHeight="1">
      <c r="B45" s="217"/>
      <c r="C45" s="129"/>
      <c r="D45" s="129" t="s">
        <v>8</v>
      </c>
      <c r="E45" s="129"/>
      <c r="F45" s="131" t="s">
        <v>108</v>
      </c>
      <c r="G45" s="97">
        <f t="shared" si="4"/>
        <v>33</v>
      </c>
      <c r="H45" s="99">
        <v>240</v>
      </c>
      <c r="I45" s="98">
        <v>246</v>
      </c>
      <c r="J45" s="98">
        <v>246</v>
      </c>
      <c r="K45" s="98">
        <v>178</v>
      </c>
      <c r="L45" s="98">
        <v>40</v>
      </c>
      <c r="M45" s="98">
        <v>80</v>
      </c>
      <c r="N45" s="98">
        <v>170</v>
      </c>
      <c r="O45" s="98">
        <v>240</v>
      </c>
      <c r="P45" s="186">
        <f t="shared" si="16"/>
        <v>134.83146067415731</v>
      </c>
      <c r="Q45" s="119">
        <f t="shared" si="17"/>
        <v>74.166666666666671</v>
      </c>
    </row>
    <row r="46" spans="2:17" ht="30">
      <c r="B46" s="217"/>
      <c r="C46" s="129"/>
      <c r="D46" s="129"/>
      <c r="E46" s="129" t="s">
        <v>109</v>
      </c>
      <c r="F46" s="131" t="s">
        <v>110</v>
      </c>
      <c r="G46" s="97">
        <f t="shared" si="4"/>
        <v>34</v>
      </c>
      <c r="H46" s="99">
        <v>39</v>
      </c>
      <c r="I46" s="101">
        <v>45</v>
      </c>
      <c r="J46" s="101">
        <v>45</v>
      </c>
      <c r="K46" s="101">
        <v>98</v>
      </c>
      <c r="L46" s="101">
        <v>20</v>
      </c>
      <c r="M46" s="101">
        <v>50</v>
      </c>
      <c r="N46" s="101">
        <v>75</v>
      </c>
      <c r="O46" s="101">
        <v>100</v>
      </c>
      <c r="P46" s="186">
        <f t="shared" si="16"/>
        <v>102.04081632653062</v>
      </c>
      <c r="Q46" s="119">
        <f t="shared" si="17"/>
        <v>251.28205128205127</v>
      </c>
    </row>
    <row r="47" spans="2:17" ht="16.5" customHeight="1">
      <c r="B47" s="217"/>
      <c r="C47" s="129"/>
      <c r="D47" s="129"/>
      <c r="E47" s="129" t="s">
        <v>111</v>
      </c>
      <c r="F47" s="131" t="s">
        <v>112</v>
      </c>
      <c r="G47" s="97">
        <f t="shared" si="4"/>
        <v>35</v>
      </c>
      <c r="H47" s="99">
        <v>5</v>
      </c>
      <c r="I47" s="101">
        <v>5</v>
      </c>
      <c r="J47" s="101">
        <v>5</v>
      </c>
      <c r="K47" s="101">
        <v>0</v>
      </c>
      <c r="L47" s="101">
        <v>10</v>
      </c>
      <c r="M47" s="101">
        <v>20</v>
      </c>
      <c r="N47" s="101">
        <v>50</v>
      </c>
      <c r="O47" s="101">
        <v>80</v>
      </c>
      <c r="P47" s="186">
        <v>0</v>
      </c>
      <c r="Q47" s="119">
        <f t="shared" si="17"/>
        <v>0</v>
      </c>
    </row>
    <row r="48" spans="2:17" ht="45">
      <c r="B48" s="217"/>
      <c r="C48" s="129"/>
      <c r="D48" s="129" t="s">
        <v>56</v>
      </c>
      <c r="E48" s="129"/>
      <c r="F48" s="131" t="s">
        <v>113</v>
      </c>
      <c r="G48" s="97">
        <v>36</v>
      </c>
      <c r="H48" s="99">
        <v>25</v>
      </c>
      <c r="I48" s="101">
        <v>25</v>
      </c>
      <c r="J48" s="101">
        <v>25</v>
      </c>
      <c r="K48" s="101">
        <v>33</v>
      </c>
      <c r="L48" s="101">
        <v>5</v>
      </c>
      <c r="M48" s="101">
        <v>15</v>
      </c>
      <c r="N48" s="101">
        <v>30</v>
      </c>
      <c r="O48" s="101">
        <v>35</v>
      </c>
      <c r="P48" s="186">
        <f t="shared" si="16"/>
        <v>106.06060606060606</v>
      </c>
      <c r="Q48" s="119">
        <f t="shared" si="17"/>
        <v>132</v>
      </c>
    </row>
    <row r="49" spans="2:17" ht="30">
      <c r="B49" s="217"/>
      <c r="C49" s="129"/>
      <c r="D49" s="129" t="s">
        <v>66</v>
      </c>
      <c r="E49" s="129"/>
      <c r="F49" s="131" t="s">
        <v>199</v>
      </c>
      <c r="G49" s="97">
        <f t="shared" si="4"/>
        <v>37</v>
      </c>
      <c r="H49" s="99">
        <v>947</v>
      </c>
      <c r="I49" s="101">
        <v>1000</v>
      </c>
      <c r="J49" s="101">
        <v>1000</v>
      </c>
      <c r="K49" s="101">
        <v>848</v>
      </c>
      <c r="L49" s="101">
        <v>210</v>
      </c>
      <c r="M49" s="101">
        <v>400</v>
      </c>
      <c r="N49" s="101">
        <v>650</v>
      </c>
      <c r="O49" s="101">
        <v>900</v>
      </c>
      <c r="P49" s="186">
        <f t="shared" si="16"/>
        <v>106.13207547169812</v>
      </c>
      <c r="Q49" s="119">
        <f t="shared" si="17"/>
        <v>89.545934530095039</v>
      </c>
    </row>
    <row r="50" spans="2:17" ht="18" customHeight="1">
      <c r="B50" s="217"/>
      <c r="C50" s="129"/>
      <c r="D50" s="129" t="s">
        <v>68</v>
      </c>
      <c r="E50" s="129"/>
      <c r="F50" s="131" t="s">
        <v>114</v>
      </c>
      <c r="G50" s="97">
        <f t="shared" si="4"/>
        <v>38</v>
      </c>
      <c r="H50" s="99">
        <v>0</v>
      </c>
      <c r="I50" s="101">
        <v>0</v>
      </c>
      <c r="J50" s="101">
        <v>0</v>
      </c>
      <c r="K50" s="101">
        <v>0</v>
      </c>
      <c r="L50" s="101">
        <v>0</v>
      </c>
      <c r="M50" s="101">
        <v>0</v>
      </c>
      <c r="N50" s="101">
        <v>0</v>
      </c>
      <c r="O50" s="101">
        <v>0</v>
      </c>
      <c r="P50" s="186">
        <v>0</v>
      </c>
      <c r="Q50" s="119">
        <v>0</v>
      </c>
    </row>
    <row r="51" spans="2:17" ht="57.75" customHeight="1">
      <c r="B51" s="217"/>
      <c r="C51" s="129"/>
      <c r="D51" s="129" t="s">
        <v>115</v>
      </c>
      <c r="E51" s="129"/>
      <c r="F51" s="131" t="s">
        <v>339</v>
      </c>
      <c r="G51" s="97">
        <f t="shared" si="4"/>
        <v>39</v>
      </c>
      <c r="H51" s="99">
        <v>230</v>
      </c>
      <c r="I51" s="98">
        <v>247</v>
      </c>
      <c r="J51" s="98">
        <v>247</v>
      </c>
      <c r="K51" s="98">
        <f>K52+K53+K56</f>
        <v>217</v>
      </c>
      <c r="L51" s="98">
        <f t="shared" ref="L51:O51" si="20">L52+L53+L56</f>
        <v>40</v>
      </c>
      <c r="M51" s="98">
        <f t="shared" si="20"/>
        <v>92</v>
      </c>
      <c r="N51" s="98">
        <f t="shared" si="20"/>
        <v>150</v>
      </c>
      <c r="O51" s="98">
        <f t="shared" si="20"/>
        <v>242</v>
      </c>
      <c r="P51" s="186">
        <f t="shared" si="16"/>
        <v>111.52073732718894</v>
      </c>
      <c r="Q51" s="119">
        <f t="shared" si="17"/>
        <v>94.347826086956516</v>
      </c>
    </row>
    <row r="52" spans="2:17" ht="29.25" customHeight="1">
      <c r="B52" s="217"/>
      <c r="C52" s="129"/>
      <c r="D52" s="129" t="s">
        <v>6</v>
      </c>
      <c r="E52" s="129"/>
      <c r="F52" s="131" t="s">
        <v>200</v>
      </c>
      <c r="G52" s="97">
        <f t="shared" si="4"/>
        <v>40</v>
      </c>
      <c r="H52" s="99">
        <v>168</v>
      </c>
      <c r="I52" s="101">
        <v>180</v>
      </c>
      <c r="J52" s="101">
        <v>180</v>
      </c>
      <c r="K52" s="101">
        <v>131</v>
      </c>
      <c r="L52" s="101">
        <v>20</v>
      </c>
      <c r="M52" s="101">
        <v>50</v>
      </c>
      <c r="N52" s="101">
        <v>80</v>
      </c>
      <c r="O52" s="101">
        <v>140</v>
      </c>
      <c r="P52" s="186">
        <f t="shared" si="16"/>
        <v>106.87022900763358</v>
      </c>
      <c r="Q52" s="119">
        <f t="shared" si="17"/>
        <v>77.976190476190482</v>
      </c>
    </row>
    <row r="53" spans="2:17" ht="44.25" customHeight="1">
      <c r="B53" s="217"/>
      <c r="C53" s="129"/>
      <c r="D53" s="129" t="s">
        <v>8</v>
      </c>
      <c r="E53" s="129"/>
      <c r="F53" s="131" t="s">
        <v>340</v>
      </c>
      <c r="G53" s="97">
        <f t="shared" si="4"/>
        <v>41</v>
      </c>
      <c r="H53" s="99">
        <v>2</v>
      </c>
      <c r="I53" s="101">
        <v>2</v>
      </c>
      <c r="J53" s="101">
        <v>2</v>
      </c>
      <c r="K53" s="101">
        <f t="shared" ref="K53:N53" si="21">K54+K55</f>
        <v>0</v>
      </c>
      <c r="L53" s="101">
        <v>0</v>
      </c>
      <c r="M53" s="101">
        <v>2</v>
      </c>
      <c r="N53" s="101">
        <f t="shared" si="21"/>
        <v>0</v>
      </c>
      <c r="O53" s="101">
        <v>2</v>
      </c>
      <c r="P53" s="186">
        <v>0</v>
      </c>
      <c r="Q53" s="119">
        <f t="shared" si="17"/>
        <v>0</v>
      </c>
    </row>
    <row r="54" spans="2:17" ht="33" customHeight="1">
      <c r="B54" s="217"/>
      <c r="C54" s="129"/>
      <c r="D54" s="129"/>
      <c r="E54" s="129" t="s">
        <v>109</v>
      </c>
      <c r="F54" s="131" t="s">
        <v>201</v>
      </c>
      <c r="G54" s="97">
        <f t="shared" si="4"/>
        <v>42</v>
      </c>
      <c r="H54" s="99">
        <f t="shared" si="6"/>
        <v>0</v>
      </c>
      <c r="I54" s="101">
        <v>0</v>
      </c>
      <c r="J54" s="101">
        <v>0</v>
      </c>
      <c r="K54" s="101">
        <v>0</v>
      </c>
      <c r="L54" s="101">
        <v>0</v>
      </c>
      <c r="M54" s="101">
        <v>0</v>
      </c>
      <c r="N54" s="101">
        <v>0</v>
      </c>
      <c r="O54" s="101">
        <v>0</v>
      </c>
      <c r="P54" s="186">
        <v>0</v>
      </c>
      <c r="Q54" s="119">
        <v>0</v>
      </c>
    </row>
    <row r="55" spans="2:17" ht="30">
      <c r="B55" s="217"/>
      <c r="C55" s="129"/>
      <c r="D55" s="129"/>
      <c r="E55" s="129" t="s">
        <v>111</v>
      </c>
      <c r="F55" s="131" t="s">
        <v>202</v>
      </c>
      <c r="G55" s="97">
        <f t="shared" si="4"/>
        <v>43</v>
      </c>
      <c r="H55" s="99">
        <v>2</v>
      </c>
      <c r="I55" s="101">
        <v>0</v>
      </c>
      <c r="J55" s="101">
        <v>0</v>
      </c>
      <c r="K55" s="101">
        <v>0</v>
      </c>
      <c r="L55" s="101">
        <v>0</v>
      </c>
      <c r="M55" s="101">
        <v>0</v>
      </c>
      <c r="N55" s="101">
        <v>0</v>
      </c>
      <c r="O55" s="101">
        <v>0</v>
      </c>
      <c r="P55" s="186">
        <v>0</v>
      </c>
      <c r="Q55" s="119">
        <f t="shared" si="17"/>
        <v>0</v>
      </c>
    </row>
    <row r="56" spans="2:17">
      <c r="B56" s="217"/>
      <c r="C56" s="129"/>
      <c r="D56" s="129" t="s">
        <v>56</v>
      </c>
      <c r="E56" s="129"/>
      <c r="F56" s="131" t="s">
        <v>116</v>
      </c>
      <c r="G56" s="97">
        <f t="shared" si="4"/>
        <v>44</v>
      </c>
      <c r="H56" s="99">
        <v>60</v>
      </c>
      <c r="I56" s="101">
        <v>65</v>
      </c>
      <c r="J56" s="101">
        <v>65</v>
      </c>
      <c r="K56" s="101">
        <v>86</v>
      </c>
      <c r="L56" s="101">
        <v>20</v>
      </c>
      <c r="M56" s="101">
        <v>40</v>
      </c>
      <c r="N56" s="101">
        <v>70</v>
      </c>
      <c r="O56" s="101">
        <v>100</v>
      </c>
      <c r="P56" s="186">
        <f t="shared" si="16"/>
        <v>116.27906976744187</v>
      </c>
      <c r="Q56" s="119">
        <f t="shared" si="17"/>
        <v>143.33333333333334</v>
      </c>
    </row>
    <row r="57" spans="2:17" ht="90.75" customHeight="1">
      <c r="B57" s="217"/>
      <c r="C57" s="129"/>
      <c r="D57" s="129" t="s">
        <v>117</v>
      </c>
      <c r="E57" s="129"/>
      <c r="F57" s="131" t="s">
        <v>341</v>
      </c>
      <c r="G57" s="97">
        <f t="shared" si="4"/>
        <v>45</v>
      </c>
      <c r="H57" s="99">
        <v>706</v>
      </c>
      <c r="I57" s="98">
        <v>707</v>
      </c>
      <c r="J57" s="98">
        <v>707</v>
      </c>
      <c r="K57" s="98">
        <f>K58+K59+K61+K68+K73+K74+K78+K79+K80+K89</f>
        <v>1095</v>
      </c>
      <c r="L57" s="98">
        <f>L58+L59+L61+L68+L73+L74+L78+L79+L80+L89</f>
        <v>228</v>
      </c>
      <c r="M57" s="98">
        <f>M58+M59+M61+M68+M73+M74+M78+M79+M80+M89</f>
        <v>500</v>
      </c>
      <c r="N57" s="98">
        <f>N58+N59+N61+N68+N73+N74+N78+N79+N80+N89</f>
        <v>851</v>
      </c>
      <c r="O57" s="98">
        <f>O58+O59+O61+O68+O73+O74+O78+O79+O80+O89</f>
        <v>1324</v>
      </c>
      <c r="P57" s="186">
        <f t="shared" si="16"/>
        <v>120.91324200913243</v>
      </c>
      <c r="Q57" s="119">
        <f t="shared" si="17"/>
        <v>155.09915014164307</v>
      </c>
    </row>
    <row r="58" spans="2:17" ht="20.25" customHeight="1">
      <c r="B58" s="217"/>
      <c r="C58" s="129"/>
      <c r="D58" s="129" t="s">
        <v>6</v>
      </c>
      <c r="E58" s="129"/>
      <c r="F58" s="131" t="s">
        <v>118</v>
      </c>
      <c r="G58" s="97">
        <f t="shared" si="4"/>
        <v>46</v>
      </c>
      <c r="H58" s="99">
        <f t="shared" si="6"/>
        <v>0</v>
      </c>
      <c r="I58" s="101">
        <v>0</v>
      </c>
      <c r="J58" s="101">
        <v>0</v>
      </c>
      <c r="K58" s="101">
        <v>0</v>
      </c>
      <c r="L58" s="101">
        <v>0</v>
      </c>
      <c r="M58" s="101">
        <v>0</v>
      </c>
      <c r="N58" s="101">
        <v>0</v>
      </c>
      <c r="O58" s="101">
        <v>0</v>
      </c>
      <c r="P58" s="119">
        <f t="shared" ref="P58:P60" si="22">J58/G58*100</f>
        <v>0</v>
      </c>
      <c r="Q58" s="119">
        <v>0</v>
      </c>
    </row>
    <row r="59" spans="2:17" ht="45">
      <c r="B59" s="217"/>
      <c r="C59" s="129"/>
      <c r="D59" s="129" t="s">
        <v>8</v>
      </c>
      <c r="E59" s="129"/>
      <c r="F59" s="131" t="s">
        <v>203</v>
      </c>
      <c r="G59" s="97">
        <f t="shared" si="4"/>
        <v>47</v>
      </c>
      <c r="H59" s="99">
        <f t="shared" si="6"/>
        <v>0</v>
      </c>
      <c r="I59" s="101">
        <v>0</v>
      </c>
      <c r="J59" s="101">
        <v>0</v>
      </c>
      <c r="K59" s="101">
        <v>0</v>
      </c>
      <c r="L59" s="101">
        <v>0</v>
      </c>
      <c r="M59" s="101">
        <v>0</v>
      </c>
      <c r="N59" s="101">
        <v>0</v>
      </c>
      <c r="O59" s="101">
        <v>0</v>
      </c>
      <c r="P59" s="119">
        <f t="shared" si="22"/>
        <v>0</v>
      </c>
      <c r="Q59" s="119">
        <v>0</v>
      </c>
    </row>
    <row r="60" spans="2:17" ht="30">
      <c r="B60" s="217"/>
      <c r="C60" s="129"/>
      <c r="D60" s="129"/>
      <c r="E60" s="129" t="s">
        <v>109</v>
      </c>
      <c r="F60" s="131" t="s">
        <v>204</v>
      </c>
      <c r="G60" s="97">
        <f t="shared" si="4"/>
        <v>48</v>
      </c>
      <c r="H60" s="99">
        <f t="shared" si="6"/>
        <v>0</v>
      </c>
      <c r="I60" s="101">
        <v>0</v>
      </c>
      <c r="J60" s="101">
        <v>0</v>
      </c>
      <c r="K60" s="101">
        <v>0</v>
      </c>
      <c r="L60" s="101">
        <v>0</v>
      </c>
      <c r="M60" s="101">
        <v>0</v>
      </c>
      <c r="N60" s="101">
        <v>0</v>
      </c>
      <c r="O60" s="101">
        <v>0</v>
      </c>
      <c r="P60" s="119">
        <f t="shared" si="22"/>
        <v>0</v>
      </c>
      <c r="Q60" s="119">
        <v>0</v>
      </c>
    </row>
    <row r="61" spans="2:17" ht="48" customHeight="1">
      <c r="B61" s="217"/>
      <c r="C61" s="129"/>
      <c r="D61" s="129" t="s">
        <v>56</v>
      </c>
      <c r="E61" s="129"/>
      <c r="F61" s="131" t="s">
        <v>342</v>
      </c>
      <c r="G61" s="97">
        <f t="shared" si="4"/>
        <v>49</v>
      </c>
      <c r="H61" s="99">
        <v>54</v>
      </c>
      <c r="I61" s="98">
        <v>67</v>
      </c>
      <c r="J61" s="98">
        <v>67</v>
      </c>
      <c r="K61" s="98">
        <f>K62+K64</f>
        <v>177</v>
      </c>
      <c r="L61" s="98">
        <v>63</v>
      </c>
      <c r="M61" s="98">
        <f t="shared" ref="M61:O61" si="23">M62+M64</f>
        <v>126</v>
      </c>
      <c r="N61" s="98">
        <f t="shared" si="23"/>
        <v>189</v>
      </c>
      <c r="O61" s="98">
        <f t="shared" si="23"/>
        <v>255</v>
      </c>
      <c r="P61" s="186">
        <f t="shared" si="16"/>
        <v>144.06779661016949</v>
      </c>
      <c r="Q61" s="119">
        <v>327.77</v>
      </c>
    </row>
    <row r="62" spans="2:17" ht="30">
      <c r="B62" s="217"/>
      <c r="C62" s="129"/>
      <c r="D62" s="129"/>
      <c r="E62" s="129" t="s">
        <v>119</v>
      </c>
      <c r="F62" s="131" t="s">
        <v>120</v>
      </c>
      <c r="G62" s="97">
        <f t="shared" si="4"/>
        <v>50</v>
      </c>
      <c r="H62" s="99">
        <v>0</v>
      </c>
      <c r="I62" s="101">
        <v>2</v>
      </c>
      <c r="J62" s="101">
        <v>2</v>
      </c>
      <c r="K62" s="101">
        <v>1</v>
      </c>
      <c r="L62" s="101">
        <v>2</v>
      </c>
      <c r="M62" s="101">
        <v>0</v>
      </c>
      <c r="N62" s="101">
        <v>0</v>
      </c>
      <c r="O62" s="101">
        <v>5</v>
      </c>
      <c r="P62" s="186">
        <f t="shared" si="16"/>
        <v>500</v>
      </c>
      <c r="Q62" s="119">
        <v>100</v>
      </c>
    </row>
    <row r="63" spans="2:17" ht="45">
      <c r="B63" s="217"/>
      <c r="C63" s="129"/>
      <c r="D63" s="129"/>
      <c r="E63" s="129"/>
      <c r="F63" s="131" t="s">
        <v>205</v>
      </c>
      <c r="G63" s="97">
        <f t="shared" si="4"/>
        <v>51</v>
      </c>
      <c r="H63" s="99">
        <f t="shared" si="6"/>
        <v>0</v>
      </c>
      <c r="I63" s="101">
        <v>0</v>
      </c>
      <c r="J63" s="101">
        <v>0</v>
      </c>
      <c r="K63" s="101">
        <v>0</v>
      </c>
      <c r="L63" s="101">
        <v>0</v>
      </c>
      <c r="M63" s="101">
        <v>0</v>
      </c>
      <c r="N63" s="101">
        <v>0</v>
      </c>
      <c r="O63" s="101">
        <v>0</v>
      </c>
      <c r="P63" s="119">
        <f t="shared" ref="P63" si="24">J63/G63*100</f>
        <v>0</v>
      </c>
      <c r="Q63" s="119">
        <v>0</v>
      </c>
    </row>
    <row r="64" spans="2:17" ht="30">
      <c r="B64" s="217"/>
      <c r="C64" s="129"/>
      <c r="D64" s="129"/>
      <c r="E64" s="129" t="s">
        <v>121</v>
      </c>
      <c r="F64" s="131" t="s">
        <v>206</v>
      </c>
      <c r="G64" s="97">
        <f t="shared" si="4"/>
        <v>52</v>
      </c>
      <c r="H64" s="99">
        <v>54</v>
      </c>
      <c r="I64" s="101">
        <v>65</v>
      </c>
      <c r="J64" s="101">
        <v>65</v>
      </c>
      <c r="K64" s="101">
        <f>K65+K66+K67</f>
        <v>176</v>
      </c>
      <c r="L64" s="101">
        <v>63</v>
      </c>
      <c r="M64" s="101">
        <v>126</v>
      </c>
      <c r="N64" s="101">
        <v>189</v>
      </c>
      <c r="O64" s="101">
        <v>250</v>
      </c>
      <c r="P64" s="186">
        <f t="shared" si="16"/>
        <v>142.04545454545453</v>
      </c>
      <c r="Q64" s="119">
        <f t="shared" si="17"/>
        <v>325.92592592592592</v>
      </c>
    </row>
    <row r="65" spans="2:17" ht="60" customHeight="1">
      <c r="B65" s="217"/>
      <c r="C65" s="129"/>
      <c r="D65" s="129"/>
      <c r="E65" s="129"/>
      <c r="F65" s="131" t="s">
        <v>207</v>
      </c>
      <c r="G65" s="97">
        <f t="shared" si="4"/>
        <v>53</v>
      </c>
      <c r="H65" s="99">
        <f t="shared" si="6"/>
        <v>0</v>
      </c>
      <c r="I65" s="97">
        <v>0</v>
      </c>
      <c r="J65" s="97">
        <v>0</v>
      </c>
      <c r="K65" s="97">
        <v>0</v>
      </c>
      <c r="L65" s="97">
        <v>0</v>
      </c>
      <c r="M65" s="97">
        <v>0</v>
      </c>
      <c r="N65" s="97">
        <v>0</v>
      </c>
      <c r="O65" s="97">
        <v>0</v>
      </c>
      <c r="P65" s="186">
        <v>0</v>
      </c>
      <c r="Q65" s="119">
        <v>0</v>
      </c>
    </row>
    <row r="66" spans="2:17" ht="92.25" customHeight="1">
      <c r="B66" s="217"/>
      <c r="C66" s="129"/>
      <c r="D66" s="129"/>
      <c r="E66" s="129"/>
      <c r="F66" s="131" t="s">
        <v>317</v>
      </c>
      <c r="G66" s="97">
        <f t="shared" si="4"/>
        <v>54</v>
      </c>
      <c r="H66" s="99">
        <f t="shared" si="6"/>
        <v>0</v>
      </c>
      <c r="I66" s="98">
        <v>0</v>
      </c>
      <c r="J66" s="98">
        <v>0</v>
      </c>
      <c r="K66" s="98">
        <v>0</v>
      </c>
      <c r="L66" s="98">
        <v>0</v>
      </c>
      <c r="M66" s="98">
        <v>0</v>
      </c>
      <c r="N66" s="98">
        <v>0</v>
      </c>
      <c r="O66" s="98">
        <v>0</v>
      </c>
      <c r="P66" s="186">
        <v>0</v>
      </c>
      <c r="Q66" s="119">
        <v>0</v>
      </c>
    </row>
    <row r="67" spans="2:17" ht="30.75" customHeight="1">
      <c r="B67" s="217"/>
      <c r="C67" s="129"/>
      <c r="D67" s="129"/>
      <c r="E67" s="129"/>
      <c r="F67" s="131" t="s">
        <v>318</v>
      </c>
      <c r="G67" s="97">
        <f t="shared" si="4"/>
        <v>55</v>
      </c>
      <c r="H67" s="99">
        <v>54</v>
      </c>
      <c r="I67" s="98">
        <v>65</v>
      </c>
      <c r="J67" s="98">
        <v>65</v>
      </c>
      <c r="K67" s="98">
        <v>176</v>
      </c>
      <c r="L67" s="101">
        <v>63</v>
      </c>
      <c r="M67" s="101">
        <v>126</v>
      </c>
      <c r="N67" s="101">
        <v>189</v>
      </c>
      <c r="O67" s="101">
        <v>250</v>
      </c>
      <c r="P67" s="186">
        <f t="shared" si="16"/>
        <v>142.04545454545453</v>
      </c>
      <c r="Q67" s="119">
        <f t="shared" si="17"/>
        <v>325.92592592592592</v>
      </c>
    </row>
    <row r="68" spans="2:17" ht="57" customHeight="1">
      <c r="B68" s="217"/>
      <c r="C68" s="129"/>
      <c r="D68" s="129" t="s">
        <v>66</v>
      </c>
      <c r="E68" s="129"/>
      <c r="F68" s="131" t="s">
        <v>343</v>
      </c>
      <c r="G68" s="97">
        <f t="shared" si="4"/>
        <v>56</v>
      </c>
      <c r="H68" s="99">
        <v>0</v>
      </c>
      <c r="I68" s="98">
        <f t="shared" ref="I68" si="25">I69+I70+I72</f>
        <v>0</v>
      </c>
      <c r="J68" s="98">
        <f t="shared" ref="J68" si="26">J69+J70+J72</f>
        <v>0</v>
      </c>
      <c r="K68" s="98">
        <f>K72+K71+K70+K69</f>
        <v>0</v>
      </c>
      <c r="L68" s="98">
        <v>0</v>
      </c>
      <c r="M68" s="98">
        <f t="shared" ref="M68:O68" si="27">M69+M70+M72</f>
        <v>0</v>
      </c>
      <c r="N68" s="98">
        <f t="shared" si="27"/>
        <v>0</v>
      </c>
      <c r="O68" s="98">
        <f t="shared" si="27"/>
        <v>0</v>
      </c>
      <c r="P68" s="186">
        <v>0</v>
      </c>
      <c r="Q68" s="119">
        <v>0</v>
      </c>
    </row>
    <row r="69" spans="2:17" ht="45">
      <c r="B69" s="217"/>
      <c r="C69" s="129"/>
      <c r="D69" s="129"/>
      <c r="E69" s="129" t="s">
        <v>122</v>
      </c>
      <c r="F69" s="131" t="s">
        <v>312</v>
      </c>
      <c r="G69" s="97">
        <f t="shared" si="4"/>
        <v>57</v>
      </c>
      <c r="H69" s="99">
        <f t="shared" si="6"/>
        <v>0</v>
      </c>
      <c r="I69" s="98">
        <v>0</v>
      </c>
      <c r="J69" s="98">
        <v>0</v>
      </c>
      <c r="K69" s="98">
        <v>0</v>
      </c>
      <c r="L69" s="98">
        <v>0</v>
      </c>
      <c r="M69" s="98">
        <v>0</v>
      </c>
      <c r="N69" s="98">
        <v>0</v>
      </c>
      <c r="O69" s="98">
        <v>0</v>
      </c>
      <c r="P69" s="186">
        <v>0</v>
      </c>
      <c r="Q69" s="119">
        <v>0</v>
      </c>
    </row>
    <row r="70" spans="2:17" ht="60">
      <c r="B70" s="217"/>
      <c r="C70" s="129"/>
      <c r="D70" s="129"/>
      <c r="E70" s="129" t="s">
        <v>123</v>
      </c>
      <c r="F70" s="131" t="s">
        <v>319</v>
      </c>
      <c r="G70" s="97">
        <f t="shared" si="4"/>
        <v>58</v>
      </c>
      <c r="H70" s="99">
        <f t="shared" si="6"/>
        <v>0</v>
      </c>
      <c r="I70" s="98">
        <v>0</v>
      </c>
      <c r="J70" s="98">
        <v>0</v>
      </c>
      <c r="K70" s="98">
        <v>0</v>
      </c>
      <c r="L70" s="98">
        <v>0</v>
      </c>
      <c r="M70" s="98">
        <v>0</v>
      </c>
      <c r="N70" s="98">
        <v>0</v>
      </c>
      <c r="O70" s="98">
        <v>0</v>
      </c>
      <c r="P70" s="186">
        <v>0</v>
      </c>
      <c r="Q70" s="119">
        <v>0</v>
      </c>
    </row>
    <row r="71" spans="2:17">
      <c r="B71" s="217"/>
      <c r="C71" s="129"/>
      <c r="D71" s="129"/>
      <c r="E71" s="129"/>
      <c r="F71" s="131" t="s">
        <v>313</v>
      </c>
      <c r="G71" s="97">
        <f t="shared" si="4"/>
        <v>59</v>
      </c>
      <c r="H71" s="99">
        <f t="shared" si="6"/>
        <v>0</v>
      </c>
      <c r="I71" s="98">
        <v>0</v>
      </c>
      <c r="J71" s="98">
        <v>0</v>
      </c>
      <c r="K71" s="98">
        <v>0</v>
      </c>
      <c r="L71" s="98">
        <v>0</v>
      </c>
      <c r="M71" s="98">
        <v>0</v>
      </c>
      <c r="N71" s="98">
        <v>0</v>
      </c>
      <c r="O71" s="98">
        <v>0</v>
      </c>
      <c r="P71" s="186">
        <v>0</v>
      </c>
      <c r="Q71" s="119">
        <v>0</v>
      </c>
    </row>
    <row r="72" spans="2:17" ht="30">
      <c r="B72" s="217"/>
      <c r="C72" s="129"/>
      <c r="D72" s="129"/>
      <c r="E72" s="129" t="s">
        <v>124</v>
      </c>
      <c r="F72" s="131" t="s">
        <v>314</v>
      </c>
      <c r="G72" s="97">
        <f t="shared" si="4"/>
        <v>60</v>
      </c>
      <c r="H72" s="99">
        <v>0</v>
      </c>
      <c r="I72" s="98">
        <v>0</v>
      </c>
      <c r="J72" s="98">
        <v>0</v>
      </c>
      <c r="K72" s="98">
        <v>0</v>
      </c>
      <c r="L72" s="98">
        <v>0</v>
      </c>
      <c r="M72" s="98">
        <v>0</v>
      </c>
      <c r="N72" s="98">
        <v>0</v>
      </c>
      <c r="O72" s="98">
        <v>0</v>
      </c>
      <c r="P72" s="186">
        <v>0</v>
      </c>
      <c r="Q72" s="119">
        <v>0</v>
      </c>
    </row>
    <row r="73" spans="2:17" ht="31.5" customHeight="1">
      <c r="B73" s="217"/>
      <c r="C73" s="129"/>
      <c r="D73" s="129" t="s">
        <v>68</v>
      </c>
      <c r="E73" s="129"/>
      <c r="F73" s="131" t="s">
        <v>208</v>
      </c>
      <c r="G73" s="97">
        <f>1+G72</f>
        <v>61</v>
      </c>
      <c r="H73" s="99">
        <v>20</v>
      </c>
      <c r="I73" s="98">
        <v>20</v>
      </c>
      <c r="J73" s="98">
        <v>20</v>
      </c>
      <c r="K73" s="98">
        <v>0</v>
      </c>
      <c r="L73" s="98">
        <v>0</v>
      </c>
      <c r="M73" s="98">
        <v>2</v>
      </c>
      <c r="N73" s="98">
        <v>4</v>
      </c>
      <c r="O73" s="98">
        <v>6</v>
      </c>
      <c r="P73" s="186">
        <v>0</v>
      </c>
      <c r="Q73" s="119">
        <f t="shared" si="17"/>
        <v>0</v>
      </c>
    </row>
    <row r="74" spans="2:17" ht="28.5" customHeight="1">
      <c r="B74" s="217"/>
      <c r="C74" s="129"/>
      <c r="D74" s="129" t="s">
        <v>98</v>
      </c>
      <c r="E74" s="129"/>
      <c r="F74" s="131" t="s">
        <v>209</v>
      </c>
      <c r="G74" s="97">
        <f t="shared" si="4"/>
        <v>62</v>
      </c>
      <c r="H74" s="99">
        <v>1</v>
      </c>
      <c r="I74" s="98">
        <v>3</v>
      </c>
      <c r="J74" s="98">
        <v>3</v>
      </c>
      <c r="K74" s="98">
        <f>K75</f>
        <v>0</v>
      </c>
      <c r="L74" s="98">
        <v>0</v>
      </c>
      <c r="M74" s="98">
        <f t="shared" ref="M74:O74" si="28">M75</f>
        <v>2</v>
      </c>
      <c r="N74" s="98">
        <f t="shared" si="28"/>
        <v>3</v>
      </c>
      <c r="O74" s="98">
        <f t="shared" si="28"/>
        <v>5</v>
      </c>
      <c r="P74" s="186">
        <v>0</v>
      </c>
      <c r="Q74" s="119">
        <f t="shared" si="17"/>
        <v>0</v>
      </c>
    </row>
    <row r="75" spans="2:17" ht="32.25" customHeight="1">
      <c r="B75" s="217"/>
      <c r="C75" s="129"/>
      <c r="D75" s="129"/>
      <c r="E75" s="129"/>
      <c r="F75" s="133" t="s">
        <v>344</v>
      </c>
      <c r="G75" s="97">
        <f t="shared" si="4"/>
        <v>63</v>
      </c>
      <c r="H75" s="99">
        <v>1</v>
      </c>
      <c r="I75" s="98">
        <v>3</v>
      </c>
      <c r="J75" s="98">
        <v>3</v>
      </c>
      <c r="K75" s="98">
        <v>0</v>
      </c>
      <c r="L75" s="98">
        <v>0</v>
      </c>
      <c r="M75" s="98">
        <f t="shared" ref="M75:O75" si="29">M76+M77</f>
        <v>2</v>
      </c>
      <c r="N75" s="98">
        <f t="shared" si="29"/>
        <v>3</v>
      </c>
      <c r="O75" s="98">
        <f t="shared" si="29"/>
        <v>5</v>
      </c>
      <c r="P75" s="186">
        <v>0</v>
      </c>
      <c r="Q75" s="119">
        <f t="shared" si="17"/>
        <v>0</v>
      </c>
    </row>
    <row r="76" spans="2:17">
      <c r="B76" s="217"/>
      <c r="C76" s="129"/>
      <c r="D76" s="129"/>
      <c r="E76" s="129"/>
      <c r="F76" s="131" t="s">
        <v>210</v>
      </c>
      <c r="G76" s="97">
        <f t="shared" si="4"/>
        <v>64</v>
      </c>
      <c r="H76" s="99">
        <f t="shared" si="6"/>
        <v>0</v>
      </c>
      <c r="I76" s="98">
        <v>3</v>
      </c>
      <c r="J76" s="98">
        <v>3</v>
      </c>
      <c r="K76" s="98">
        <v>0</v>
      </c>
      <c r="L76" s="98">
        <v>0</v>
      </c>
      <c r="M76" s="98">
        <v>2</v>
      </c>
      <c r="N76" s="98">
        <v>3</v>
      </c>
      <c r="O76" s="98">
        <v>5</v>
      </c>
      <c r="P76" s="186">
        <v>0</v>
      </c>
      <c r="Q76" s="119">
        <v>0</v>
      </c>
    </row>
    <row r="77" spans="2:17">
      <c r="B77" s="217"/>
      <c r="C77" s="129"/>
      <c r="D77" s="129"/>
      <c r="E77" s="129"/>
      <c r="F77" s="131" t="s">
        <v>211</v>
      </c>
      <c r="G77" s="97">
        <f t="shared" ref="G77:G140" si="30">1+G76</f>
        <v>65</v>
      </c>
      <c r="H77" s="99">
        <f t="shared" si="6"/>
        <v>0</v>
      </c>
      <c r="I77" s="98">
        <v>0</v>
      </c>
      <c r="J77" s="98">
        <v>0</v>
      </c>
      <c r="K77" s="98">
        <v>0</v>
      </c>
      <c r="L77" s="98">
        <v>0</v>
      </c>
      <c r="M77" s="98">
        <v>0</v>
      </c>
      <c r="N77" s="98">
        <v>0</v>
      </c>
      <c r="O77" s="98">
        <v>0</v>
      </c>
      <c r="P77" s="186">
        <v>0</v>
      </c>
      <c r="Q77" s="119">
        <v>0</v>
      </c>
    </row>
    <row r="78" spans="2:17" ht="27.75" customHeight="1">
      <c r="B78" s="217"/>
      <c r="C78" s="129"/>
      <c r="D78" s="129" t="s">
        <v>125</v>
      </c>
      <c r="E78" s="129"/>
      <c r="F78" s="131" t="s">
        <v>212</v>
      </c>
      <c r="G78" s="97">
        <f t="shared" si="30"/>
        <v>66</v>
      </c>
      <c r="H78" s="99">
        <v>18</v>
      </c>
      <c r="I78" s="98">
        <v>25</v>
      </c>
      <c r="J78" s="98">
        <v>25</v>
      </c>
      <c r="K78" s="98">
        <v>22</v>
      </c>
      <c r="L78" s="98">
        <v>6</v>
      </c>
      <c r="M78" s="98">
        <v>13</v>
      </c>
      <c r="N78" s="98">
        <v>19</v>
      </c>
      <c r="O78" s="98">
        <v>26</v>
      </c>
      <c r="P78" s="186">
        <f t="shared" si="16"/>
        <v>118.18181818181819</v>
      </c>
      <c r="Q78" s="119">
        <f t="shared" si="17"/>
        <v>122.22222222222223</v>
      </c>
    </row>
    <row r="79" spans="2:17" ht="30">
      <c r="B79" s="217"/>
      <c r="C79" s="129"/>
      <c r="D79" s="129" t="s">
        <v>126</v>
      </c>
      <c r="E79" s="129"/>
      <c r="F79" s="131" t="s">
        <v>213</v>
      </c>
      <c r="G79" s="97">
        <f t="shared" si="30"/>
        <v>67</v>
      </c>
      <c r="H79" s="99">
        <v>8</v>
      </c>
      <c r="I79" s="98">
        <v>10</v>
      </c>
      <c r="J79" s="98">
        <v>10</v>
      </c>
      <c r="K79" s="98">
        <v>9</v>
      </c>
      <c r="L79" s="98">
        <v>3</v>
      </c>
      <c r="M79" s="98">
        <v>6</v>
      </c>
      <c r="N79" s="98">
        <v>9</v>
      </c>
      <c r="O79" s="98">
        <v>12</v>
      </c>
      <c r="P79" s="186">
        <f t="shared" si="16"/>
        <v>133.33333333333331</v>
      </c>
      <c r="Q79" s="119">
        <f t="shared" si="17"/>
        <v>112.5</v>
      </c>
    </row>
    <row r="80" spans="2:17" ht="33" customHeight="1">
      <c r="B80" s="217"/>
      <c r="C80" s="129"/>
      <c r="D80" s="129" t="s">
        <v>127</v>
      </c>
      <c r="E80" s="129"/>
      <c r="F80" s="131" t="s">
        <v>214</v>
      </c>
      <c r="G80" s="97">
        <f t="shared" si="30"/>
        <v>68</v>
      </c>
      <c r="H80" s="99">
        <v>108</v>
      </c>
      <c r="I80" s="98">
        <v>149</v>
      </c>
      <c r="J80" s="98">
        <v>149</v>
      </c>
      <c r="K80" s="98">
        <f>K81+K82+K83+K84+K86+K87+K88</f>
        <v>201</v>
      </c>
      <c r="L80" s="98">
        <f t="shared" ref="L80:O80" si="31">L81+L82+L83+L84+L86+L87+L88</f>
        <v>76</v>
      </c>
      <c r="M80" s="98">
        <f t="shared" si="31"/>
        <v>151</v>
      </c>
      <c r="N80" s="98">
        <f t="shared" si="31"/>
        <v>227</v>
      </c>
      <c r="O80" s="98">
        <f t="shared" si="31"/>
        <v>300</v>
      </c>
      <c r="P80" s="186">
        <f t="shared" si="16"/>
        <v>149.25373134328359</v>
      </c>
      <c r="Q80" s="119">
        <f t="shared" si="17"/>
        <v>186.11111111111111</v>
      </c>
    </row>
    <row r="81" spans="2:17" ht="30">
      <c r="B81" s="217"/>
      <c r="C81" s="129"/>
      <c r="D81" s="129"/>
      <c r="E81" s="129" t="s">
        <v>128</v>
      </c>
      <c r="F81" s="131" t="s">
        <v>315</v>
      </c>
      <c r="G81" s="97">
        <f t="shared" si="30"/>
        <v>69</v>
      </c>
      <c r="H81" s="99">
        <v>106</v>
      </c>
      <c r="I81" s="98">
        <v>144</v>
      </c>
      <c r="J81" s="98">
        <v>144</v>
      </c>
      <c r="K81" s="98">
        <v>199</v>
      </c>
      <c r="L81" s="98">
        <v>72</v>
      </c>
      <c r="M81" s="98">
        <v>144</v>
      </c>
      <c r="N81" s="98">
        <v>216</v>
      </c>
      <c r="O81" s="98">
        <v>288</v>
      </c>
      <c r="P81" s="186">
        <f t="shared" si="16"/>
        <v>144.72361809045228</v>
      </c>
      <c r="Q81" s="119">
        <f t="shared" si="17"/>
        <v>187.73584905660377</v>
      </c>
    </row>
    <row r="82" spans="2:17" ht="45" customHeight="1">
      <c r="B82" s="217"/>
      <c r="C82" s="129"/>
      <c r="D82" s="129"/>
      <c r="E82" s="129" t="s">
        <v>129</v>
      </c>
      <c r="F82" s="131" t="s">
        <v>320</v>
      </c>
      <c r="G82" s="97">
        <f t="shared" si="30"/>
        <v>70</v>
      </c>
      <c r="H82" s="99">
        <v>1</v>
      </c>
      <c r="I82" s="98">
        <v>2</v>
      </c>
      <c r="J82" s="98">
        <v>2</v>
      </c>
      <c r="K82" s="98">
        <v>2</v>
      </c>
      <c r="L82" s="98">
        <v>1</v>
      </c>
      <c r="M82" s="98">
        <v>1</v>
      </c>
      <c r="N82" s="98">
        <v>1</v>
      </c>
      <c r="O82" s="98">
        <v>2</v>
      </c>
      <c r="P82" s="186">
        <f t="shared" si="16"/>
        <v>100</v>
      </c>
      <c r="Q82" s="119">
        <f t="shared" si="17"/>
        <v>200</v>
      </c>
    </row>
    <row r="83" spans="2:17" ht="30">
      <c r="B83" s="217"/>
      <c r="C83" s="129"/>
      <c r="D83" s="129"/>
      <c r="E83" s="129" t="s">
        <v>130</v>
      </c>
      <c r="F83" s="131" t="s">
        <v>131</v>
      </c>
      <c r="G83" s="97">
        <f t="shared" si="30"/>
        <v>71</v>
      </c>
      <c r="H83" s="99">
        <v>1</v>
      </c>
      <c r="I83" s="98">
        <v>3</v>
      </c>
      <c r="J83" s="98">
        <v>3</v>
      </c>
      <c r="K83" s="98">
        <v>0</v>
      </c>
      <c r="L83" s="98">
        <v>3</v>
      </c>
      <c r="M83" s="98">
        <v>6</v>
      </c>
      <c r="N83" s="98">
        <v>10</v>
      </c>
      <c r="O83" s="98">
        <v>10</v>
      </c>
      <c r="P83" s="186">
        <v>0</v>
      </c>
      <c r="Q83" s="119">
        <f t="shared" si="17"/>
        <v>0</v>
      </c>
    </row>
    <row r="84" spans="2:17" ht="44.25" customHeight="1">
      <c r="B84" s="217"/>
      <c r="C84" s="129"/>
      <c r="D84" s="129"/>
      <c r="E84" s="129" t="s">
        <v>132</v>
      </c>
      <c r="F84" s="131" t="s">
        <v>215</v>
      </c>
      <c r="G84" s="97">
        <f t="shared" si="30"/>
        <v>72</v>
      </c>
      <c r="H84" s="99">
        <f t="shared" ref="H84:H141" si="32">K84</f>
        <v>0</v>
      </c>
      <c r="I84" s="98">
        <v>0</v>
      </c>
      <c r="J84" s="98">
        <v>0</v>
      </c>
      <c r="K84" s="98">
        <v>0</v>
      </c>
      <c r="L84" s="98">
        <v>0</v>
      </c>
      <c r="M84" s="98">
        <v>0</v>
      </c>
      <c r="N84" s="98">
        <v>0</v>
      </c>
      <c r="O84" s="98">
        <v>0</v>
      </c>
      <c r="P84" s="186">
        <v>0</v>
      </c>
      <c r="Q84" s="119">
        <v>0</v>
      </c>
    </row>
    <row r="85" spans="2:17" ht="30" customHeight="1">
      <c r="B85" s="217"/>
      <c r="C85" s="129"/>
      <c r="D85" s="129"/>
      <c r="E85" s="129"/>
      <c r="F85" s="131" t="s">
        <v>216</v>
      </c>
      <c r="G85" s="97">
        <f t="shared" si="30"/>
        <v>73</v>
      </c>
      <c r="H85" s="99">
        <f t="shared" si="32"/>
        <v>0</v>
      </c>
      <c r="I85" s="98">
        <v>0</v>
      </c>
      <c r="J85" s="98">
        <v>0</v>
      </c>
      <c r="K85" s="98">
        <v>0</v>
      </c>
      <c r="L85" s="98">
        <v>0</v>
      </c>
      <c r="M85" s="98">
        <v>0</v>
      </c>
      <c r="N85" s="98">
        <v>0</v>
      </c>
      <c r="O85" s="98">
        <v>0</v>
      </c>
      <c r="P85" s="186">
        <v>0</v>
      </c>
      <c r="Q85" s="119">
        <v>0</v>
      </c>
    </row>
    <row r="86" spans="2:17" ht="30">
      <c r="B86" s="217"/>
      <c r="C86" s="129"/>
      <c r="D86" s="129"/>
      <c r="E86" s="129" t="s">
        <v>133</v>
      </c>
      <c r="F86" s="131" t="s">
        <v>217</v>
      </c>
      <c r="G86" s="97">
        <f t="shared" si="30"/>
        <v>74</v>
      </c>
      <c r="H86" s="99">
        <f t="shared" si="32"/>
        <v>0</v>
      </c>
      <c r="I86" s="98">
        <v>0</v>
      </c>
      <c r="J86" s="98">
        <v>0</v>
      </c>
      <c r="K86" s="98">
        <v>0</v>
      </c>
      <c r="L86" s="98">
        <v>0</v>
      </c>
      <c r="M86" s="98">
        <v>0</v>
      </c>
      <c r="N86" s="98">
        <v>0</v>
      </c>
      <c r="O86" s="98">
        <v>0</v>
      </c>
      <c r="P86" s="186">
        <v>0</v>
      </c>
      <c r="Q86" s="119">
        <v>0</v>
      </c>
    </row>
    <row r="87" spans="2:17" ht="57" customHeight="1">
      <c r="B87" s="217"/>
      <c r="C87" s="129"/>
      <c r="D87" s="129"/>
      <c r="E87" s="129" t="s">
        <v>134</v>
      </c>
      <c r="F87" s="131" t="s">
        <v>218</v>
      </c>
      <c r="G87" s="97">
        <f t="shared" si="30"/>
        <v>75</v>
      </c>
      <c r="H87" s="99">
        <f t="shared" si="32"/>
        <v>0</v>
      </c>
      <c r="I87" s="98">
        <v>0</v>
      </c>
      <c r="J87" s="98">
        <v>0</v>
      </c>
      <c r="K87" s="98">
        <v>0</v>
      </c>
      <c r="L87" s="98">
        <v>0</v>
      </c>
      <c r="M87" s="98">
        <v>0</v>
      </c>
      <c r="N87" s="98">
        <v>0</v>
      </c>
      <c r="O87" s="98">
        <v>0</v>
      </c>
      <c r="P87" s="186">
        <v>0</v>
      </c>
      <c r="Q87" s="119">
        <v>0</v>
      </c>
    </row>
    <row r="88" spans="2:17" ht="45">
      <c r="B88" s="217"/>
      <c r="C88" s="129"/>
      <c r="D88" s="129"/>
      <c r="E88" s="129" t="s">
        <v>135</v>
      </c>
      <c r="F88" s="131" t="s">
        <v>219</v>
      </c>
      <c r="G88" s="97">
        <f t="shared" si="30"/>
        <v>76</v>
      </c>
      <c r="H88" s="99">
        <f t="shared" si="32"/>
        <v>0</v>
      </c>
      <c r="I88" s="98">
        <v>0</v>
      </c>
      <c r="J88" s="98">
        <v>0</v>
      </c>
      <c r="K88" s="98">
        <v>0</v>
      </c>
      <c r="L88" s="98">
        <v>0</v>
      </c>
      <c r="M88" s="98">
        <v>0</v>
      </c>
      <c r="N88" s="98">
        <v>0</v>
      </c>
      <c r="O88" s="98">
        <v>0</v>
      </c>
      <c r="P88" s="186">
        <v>0</v>
      </c>
      <c r="Q88" s="119">
        <v>0</v>
      </c>
    </row>
    <row r="89" spans="2:17" ht="85.5" customHeight="1">
      <c r="B89" s="217"/>
      <c r="C89" s="129"/>
      <c r="D89" s="129" t="s">
        <v>325</v>
      </c>
      <c r="E89" s="129"/>
      <c r="F89" s="131" t="s">
        <v>399</v>
      </c>
      <c r="G89" s="97">
        <f t="shared" si="30"/>
        <v>77</v>
      </c>
      <c r="H89" s="99">
        <v>497</v>
      </c>
      <c r="I89" s="98">
        <v>433</v>
      </c>
      <c r="J89" s="98">
        <v>433</v>
      </c>
      <c r="K89" s="98">
        <v>686</v>
      </c>
      <c r="L89" s="98">
        <v>80</v>
      </c>
      <c r="M89" s="98">
        <v>200</v>
      </c>
      <c r="N89" s="98">
        <v>400</v>
      </c>
      <c r="O89" s="98">
        <v>720</v>
      </c>
      <c r="P89" s="186">
        <f t="shared" si="16"/>
        <v>104.95626822157433</v>
      </c>
      <c r="Q89" s="119">
        <f t="shared" si="17"/>
        <v>138.02816901408451</v>
      </c>
    </row>
    <row r="90" spans="2:17" ht="74.25" customHeight="1">
      <c r="B90" s="217"/>
      <c r="C90" s="129" t="s">
        <v>153</v>
      </c>
      <c r="D90" s="129"/>
      <c r="E90" s="129"/>
      <c r="F90" s="131" t="s">
        <v>345</v>
      </c>
      <c r="G90" s="97">
        <f t="shared" si="30"/>
        <v>78</v>
      </c>
      <c r="H90" s="99">
        <v>570</v>
      </c>
      <c r="I90" s="98">
        <v>600</v>
      </c>
      <c r="J90" s="98">
        <v>600</v>
      </c>
      <c r="K90" s="98">
        <f t="shared" ref="K90" si="33">K91+K92+K93+K94+K95+K96</f>
        <v>727</v>
      </c>
      <c r="L90" s="98">
        <f>L92+L96</f>
        <v>150</v>
      </c>
      <c r="M90" s="98">
        <f>M92+M96</f>
        <v>330</v>
      </c>
      <c r="N90" s="98">
        <f>N92+N96</f>
        <v>510</v>
      </c>
      <c r="O90" s="98">
        <f>O92+O96</f>
        <v>795</v>
      </c>
      <c r="P90" s="186">
        <f t="shared" si="16"/>
        <v>109.353507565337</v>
      </c>
      <c r="Q90" s="119">
        <f t="shared" si="17"/>
        <v>127.54385964912281</v>
      </c>
    </row>
    <row r="91" spans="2:17" ht="45" customHeight="1">
      <c r="B91" s="217"/>
      <c r="C91" s="129"/>
      <c r="D91" s="129" t="s">
        <v>6</v>
      </c>
      <c r="E91" s="129"/>
      <c r="F91" s="131" t="s">
        <v>136</v>
      </c>
      <c r="G91" s="97">
        <f t="shared" si="30"/>
        <v>79</v>
      </c>
      <c r="H91" s="99">
        <f t="shared" si="32"/>
        <v>0</v>
      </c>
      <c r="I91" s="98">
        <v>0</v>
      </c>
      <c r="J91" s="98">
        <v>0</v>
      </c>
      <c r="K91" s="98">
        <v>0</v>
      </c>
      <c r="L91" s="98">
        <v>0</v>
      </c>
      <c r="M91" s="98">
        <v>0</v>
      </c>
      <c r="N91" s="98">
        <v>0</v>
      </c>
      <c r="O91" s="98">
        <v>0</v>
      </c>
      <c r="P91" s="186">
        <v>0</v>
      </c>
      <c r="Q91" s="119">
        <v>0</v>
      </c>
    </row>
    <row r="92" spans="2:17" ht="46.5" customHeight="1">
      <c r="B92" s="217"/>
      <c r="C92" s="129"/>
      <c r="D92" s="129" t="s">
        <v>8</v>
      </c>
      <c r="E92" s="129"/>
      <c r="F92" s="131" t="s">
        <v>220</v>
      </c>
      <c r="G92" s="97">
        <f t="shared" si="30"/>
        <v>80</v>
      </c>
      <c r="H92" s="99">
        <v>62</v>
      </c>
      <c r="I92" s="98">
        <v>62</v>
      </c>
      <c r="J92" s="98">
        <v>62</v>
      </c>
      <c r="K92" s="98">
        <v>65</v>
      </c>
      <c r="L92" s="98">
        <v>0</v>
      </c>
      <c r="M92" s="98">
        <v>0</v>
      </c>
      <c r="N92" s="98">
        <v>0</v>
      </c>
      <c r="O92" s="98">
        <v>95</v>
      </c>
      <c r="P92" s="186">
        <f t="shared" si="16"/>
        <v>146.15384615384613</v>
      </c>
      <c r="Q92" s="119">
        <f t="shared" si="17"/>
        <v>104.83870967741935</v>
      </c>
    </row>
    <row r="93" spans="2:17">
      <c r="B93" s="217"/>
      <c r="C93" s="129"/>
      <c r="D93" s="129" t="s">
        <v>56</v>
      </c>
      <c r="E93" s="129"/>
      <c r="F93" s="131" t="s">
        <v>221</v>
      </c>
      <c r="G93" s="97">
        <f t="shared" si="30"/>
        <v>81</v>
      </c>
      <c r="H93" s="99">
        <f t="shared" si="32"/>
        <v>0</v>
      </c>
      <c r="I93" s="98">
        <v>0</v>
      </c>
      <c r="J93" s="98">
        <v>0</v>
      </c>
      <c r="K93" s="98">
        <v>0</v>
      </c>
      <c r="L93" s="98">
        <v>0</v>
      </c>
      <c r="M93" s="98">
        <v>0</v>
      </c>
      <c r="N93" s="98">
        <v>0</v>
      </c>
      <c r="O93" s="98">
        <v>0</v>
      </c>
      <c r="P93" s="186">
        <v>0</v>
      </c>
      <c r="Q93" s="119">
        <v>0</v>
      </c>
    </row>
    <row r="94" spans="2:17" ht="17.25" customHeight="1">
      <c r="B94" s="217"/>
      <c r="C94" s="129"/>
      <c r="D94" s="129" t="s">
        <v>66</v>
      </c>
      <c r="E94" s="129"/>
      <c r="F94" s="131" t="s">
        <v>137</v>
      </c>
      <c r="G94" s="97">
        <f t="shared" si="30"/>
        <v>82</v>
      </c>
      <c r="H94" s="99">
        <f t="shared" si="32"/>
        <v>0</v>
      </c>
      <c r="I94" s="98">
        <v>0</v>
      </c>
      <c r="J94" s="98">
        <v>0</v>
      </c>
      <c r="K94" s="98">
        <v>0</v>
      </c>
      <c r="L94" s="98">
        <v>0</v>
      </c>
      <c r="M94" s="98">
        <v>0</v>
      </c>
      <c r="N94" s="98">
        <v>0</v>
      </c>
      <c r="O94" s="98">
        <v>0</v>
      </c>
      <c r="P94" s="186">
        <v>0</v>
      </c>
      <c r="Q94" s="119">
        <v>0</v>
      </c>
    </row>
    <row r="95" spans="2:17">
      <c r="B95" s="217"/>
      <c r="C95" s="129"/>
      <c r="D95" s="129" t="s">
        <v>68</v>
      </c>
      <c r="E95" s="129"/>
      <c r="F95" s="131" t="s">
        <v>138</v>
      </c>
      <c r="G95" s="97">
        <f t="shared" si="30"/>
        <v>83</v>
      </c>
      <c r="H95" s="99">
        <f t="shared" si="32"/>
        <v>0</v>
      </c>
      <c r="I95" s="98">
        <v>0</v>
      </c>
      <c r="J95" s="98">
        <v>0</v>
      </c>
      <c r="K95" s="98">
        <v>0</v>
      </c>
      <c r="L95" s="98">
        <v>0</v>
      </c>
      <c r="M95" s="98">
        <v>0</v>
      </c>
      <c r="N95" s="98">
        <v>0</v>
      </c>
      <c r="O95" s="98">
        <v>0</v>
      </c>
      <c r="P95" s="186">
        <v>0</v>
      </c>
      <c r="Q95" s="119">
        <v>0</v>
      </c>
    </row>
    <row r="96" spans="2:17" ht="30">
      <c r="B96" s="217"/>
      <c r="C96" s="129"/>
      <c r="D96" s="129" t="s">
        <v>98</v>
      </c>
      <c r="E96" s="129"/>
      <c r="F96" s="131" t="s">
        <v>222</v>
      </c>
      <c r="G96" s="97">
        <f t="shared" si="30"/>
        <v>84</v>
      </c>
      <c r="H96" s="99">
        <v>508</v>
      </c>
      <c r="I96" s="98">
        <v>538</v>
      </c>
      <c r="J96" s="98">
        <v>538</v>
      </c>
      <c r="K96" s="98">
        <v>662</v>
      </c>
      <c r="L96" s="98">
        <v>150</v>
      </c>
      <c r="M96" s="98">
        <v>330</v>
      </c>
      <c r="N96" s="98">
        <v>510</v>
      </c>
      <c r="O96" s="98">
        <v>700</v>
      </c>
      <c r="P96" s="186">
        <f t="shared" si="16"/>
        <v>105.74018126888218</v>
      </c>
      <c r="Q96" s="119">
        <f t="shared" si="17"/>
        <v>130.31496062992125</v>
      </c>
    </row>
    <row r="97" spans="2:17" ht="45" customHeight="1">
      <c r="B97" s="217"/>
      <c r="C97" s="129" t="s">
        <v>326</v>
      </c>
      <c r="D97" s="129"/>
      <c r="E97" s="129"/>
      <c r="F97" s="131" t="s">
        <v>346</v>
      </c>
      <c r="G97" s="97">
        <f t="shared" si="30"/>
        <v>85</v>
      </c>
      <c r="H97" s="99">
        <v>1783</v>
      </c>
      <c r="I97" s="98">
        <v>2110</v>
      </c>
      <c r="J97" s="98">
        <v>2110</v>
      </c>
      <c r="K97" s="98">
        <f>K98+K111+K115+K124</f>
        <v>2092</v>
      </c>
      <c r="L97" s="98">
        <f>L98+L111+L115+L124</f>
        <v>580</v>
      </c>
      <c r="M97" s="98">
        <f t="shared" ref="M97:N97" si="34">M98+M111+M115+M124</f>
        <v>1195</v>
      </c>
      <c r="N97" s="98">
        <f t="shared" si="34"/>
        <v>1757</v>
      </c>
      <c r="O97" s="98">
        <f>O98+O111+O115+O124</f>
        <v>2422</v>
      </c>
      <c r="P97" s="186">
        <f t="shared" si="16"/>
        <v>115.77437858508604</v>
      </c>
      <c r="Q97" s="119">
        <f t="shared" si="17"/>
        <v>117.33034212002242</v>
      </c>
    </row>
    <row r="98" spans="2:17" ht="30">
      <c r="B98" s="217"/>
      <c r="C98" s="129"/>
      <c r="D98" s="129" t="s">
        <v>20</v>
      </c>
      <c r="E98" s="129"/>
      <c r="F98" s="131" t="s">
        <v>347</v>
      </c>
      <c r="G98" s="97">
        <f t="shared" si="30"/>
        <v>86</v>
      </c>
      <c r="H98" s="99">
        <v>1322</v>
      </c>
      <c r="I98" s="98">
        <v>1586</v>
      </c>
      <c r="J98" s="98">
        <v>1586</v>
      </c>
      <c r="K98" s="98">
        <f>K99+K103</f>
        <v>1568</v>
      </c>
      <c r="L98" s="98">
        <f>L99+L103</f>
        <v>420</v>
      </c>
      <c r="M98" s="98">
        <f t="shared" ref="M98:O98" si="35">M99+M103</f>
        <v>880</v>
      </c>
      <c r="N98" s="98">
        <f t="shared" si="35"/>
        <v>1300</v>
      </c>
      <c r="O98" s="98">
        <f t="shared" si="35"/>
        <v>1820</v>
      </c>
      <c r="P98" s="186">
        <f t="shared" si="16"/>
        <v>116.07142857142858</v>
      </c>
      <c r="Q98" s="119">
        <f t="shared" si="17"/>
        <v>118.60816944024207</v>
      </c>
    </row>
    <row r="99" spans="2:17" ht="45">
      <c r="B99" s="217"/>
      <c r="C99" s="129"/>
      <c r="D99" s="129" t="s">
        <v>22</v>
      </c>
      <c r="E99" s="129"/>
      <c r="F99" s="131" t="s">
        <v>348</v>
      </c>
      <c r="G99" s="97">
        <f t="shared" si="30"/>
        <v>87</v>
      </c>
      <c r="H99" s="99">
        <v>1322</v>
      </c>
      <c r="I99" s="98">
        <v>1586</v>
      </c>
      <c r="J99" s="98">
        <v>1586</v>
      </c>
      <c r="K99" s="98">
        <f>K100+K101+K102</f>
        <v>1568</v>
      </c>
      <c r="L99" s="98">
        <f>L100+L101+L102</f>
        <v>420</v>
      </c>
      <c r="M99" s="98">
        <f t="shared" ref="M99:O99" si="36">M100+M101+M102</f>
        <v>880</v>
      </c>
      <c r="N99" s="98">
        <f t="shared" si="36"/>
        <v>1300</v>
      </c>
      <c r="O99" s="98">
        <f t="shared" si="36"/>
        <v>1820</v>
      </c>
      <c r="P99" s="186">
        <f t="shared" si="16"/>
        <v>116.07142857142858</v>
      </c>
      <c r="Q99" s="119">
        <f t="shared" si="17"/>
        <v>118.60816944024207</v>
      </c>
    </row>
    <row r="100" spans="2:17">
      <c r="B100" s="217"/>
      <c r="C100" s="129"/>
      <c r="D100" s="129"/>
      <c r="E100" s="129"/>
      <c r="F100" s="131" t="s">
        <v>139</v>
      </c>
      <c r="G100" s="97">
        <f t="shared" si="30"/>
        <v>88</v>
      </c>
      <c r="H100" s="99">
        <v>1322</v>
      </c>
      <c r="I100" s="98">
        <v>1586</v>
      </c>
      <c r="J100" s="98">
        <v>1586</v>
      </c>
      <c r="K100" s="98">
        <v>1568</v>
      </c>
      <c r="L100" s="98">
        <v>420</v>
      </c>
      <c r="M100" s="98">
        <v>880</v>
      </c>
      <c r="N100" s="98">
        <v>1300</v>
      </c>
      <c r="O100" s="98">
        <v>1820</v>
      </c>
      <c r="P100" s="186">
        <f t="shared" si="16"/>
        <v>116.07142857142858</v>
      </c>
      <c r="Q100" s="119">
        <f t="shared" si="17"/>
        <v>118.60816944024207</v>
      </c>
    </row>
    <row r="101" spans="2:17" ht="46.5" customHeight="1">
      <c r="B101" s="217"/>
      <c r="C101" s="129"/>
      <c r="D101" s="129"/>
      <c r="E101" s="129"/>
      <c r="F101" s="131" t="s">
        <v>223</v>
      </c>
      <c r="G101" s="97">
        <f t="shared" si="30"/>
        <v>89</v>
      </c>
      <c r="H101" s="99">
        <v>0</v>
      </c>
      <c r="I101" s="98">
        <v>0</v>
      </c>
      <c r="J101" s="98">
        <v>0</v>
      </c>
      <c r="K101" s="98">
        <v>0</v>
      </c>
      <c r="L101" s="98">
        <v>0</v>
      </c>
      <c r="M101" s="98">
        <v>0</v>
      </c>
      <c r="N101" s="98">
        <v>0</v>
      </c>
      <c r="O101" s="98">
        <v>0</v>
      </c>
      <c r="P101" s="186">
        <v>0</v>
      </c>
      <c r="Q101" s="119">
        <v>0</v>
      </c>
    </row>
    <row r="102" spans="2:17" ht="30">
      <c r="B102" s="217"/>
      <c r="C102" s="129"/>
      <c r="D102" s="129"/>
      <c r="E102" s="129"/>
      <c r="F102" s="131" t="s">
        <v>224</v>
      </c>
      <c r="G102" s="97">
        <f t="shared" si="30"/>
        <v>90</v>
      </c>
      <c r="H102" s="99">
        <v>0</v>
      </c>
      <c r="I102" s="98">
        <v>0</v>
      </c>
      <c r="J102" s="98">
        <v>0</v>
      </c>
      <c r="K102" s="98">
        <v>0</v>
      </c>
      <c r="L102" s="98">
        <v>0</v>
      </c>
      <c r="M102" s="98">
        <v>0</v>
      </c>
      <c r="N102" s="98">
        <v>0</v>
      </c>
      <c r="O102" s="98">
        <v>0</v>
      </c>
      <c r="P102" s="186">
        <v>0</v>
      </c>
      <c r="Q102" s="119">
        <v>0</v>
      </c>
    </row>
    <row r="103" spans="2:17" ht="45">
      <c r="B103" s="217"/>
      <c r="C103" s="129"/>
      <c r="D103" s="129" t="s">
        <v>24</v>
      </c>
      <c r="E103" s="129"/>
      <c r="F103" s="131" t="s">
        <v>349</v>
      </c>
      <c r="G103" s="97">
        <f t="shared" si="30"/>
        <v>91</v>
      </c>
      <c r="H103" s="99">
        <v>0</v>
      </c>
      <c r="I103" s="98">
        <f t="shared" ref="I103" si="37">I104+I107+I108+I109+I110</f>
        <v>0</v>
      </c>
      <c r="J103" s="98">
        <f t="shared" ref="J103" si="38">J104+J107+J108+J109+J110</f>
        <v>0</v>
      </c>
      <c r="K103" s="98">
        <f t="shared" ref="K103:O103" si="39">K104+K107+K108+K109+K110</f>
        <v>0</v>
      </c>
      <c r="L103" s="98">
        <v>0</v>
      </c>
      <c r="M103" s="98">
        <f t="shared" si="39"/>
        <v>0</v>
      </c>
      <c r="N103" s="98">
        <f t="shared" si="39"/>
        <v>0</v>
      </c>
      <c r="O103" s="98">
        <f t="shared" si="39"/>
        <v>0</v>
      </c>
      <c r="P103" s="186">
        <v>0</v>
      </c>
      <c r="Q103" s="119">
        <v>0</v>
      </c>
    </row>
    <row r="104" spans="2:17" ht="88.5" customHeight="1">
      <c r="B104" s="217"/>
      <c r="C104" s="129"/>
      <c r="D104" s="129"/>
      <c r="E104" s="129"/>
      <c r="F104" s="131" t="s">
        <v>316</v>
      </c>
      <c r="G104" s="97">
        <f t="shared" si="30"/>
        <v>92</v>
      </c>
      <c r="H104" s="99">
        <f t="shared" si="32"/>
        <v>0</v>
      </c>
      <c r="I104" s="98">
        <v>0</v>
      </c>
      <c r="J104" s="98">
        <v>0</v>
      </c>
      <c r="K104" s="98">
        <v>0</v>
      </c>
      <c r="L104" s="98">
        <v>0</v>
      </c>
      <c r="M104" s="98">
        <v>0</v>
      </c>
      <c r="N104" s="98">
        <v>0</v>
      </c>
      <c r="O104" s="98">
        <v>0</v>
      </c>
      <c r="P104" s="186">
        <v>0</v>
      </c>
      <c r="Q104" s="119">
        <v>0</v>
      </c>
    </row>
    <row r="105" spans="2:17" ht="45">
      <c r="B105" s="217"/>
      <c r="C105" s="129"/>
      <c r="D105" s="129"/>
      <c r="E105" s="129"/>
      <c r="F105" s="131" t="s">
        <v>225</v>
      </c>
      <c r="G105" s="97">
        <f t="shared" si="30"/>
        <v>93</v>
      </c>
      <c r="H105" s="99">
        <f t="shared" si="32"/>
        <v>0</v>
      </c>
      <c r="I105" s="98">
        <v>0</v>
      </c>
      <c r="J105" s="98">
        <v>0</v>
      </c>
      <c r="K105" s="98">
        <v>0</v>
      </c>
      <c r="L105" s="98">
        <v>0</v>
      </c>
      <c r="M105" s="98">
        <v>0</v>
      </c>
      <c r="N105" s="98">
        <v>0</v>
      </c>
      <c r="O105" s="98">
        <v>0</v>
      </c>
      <c r="P105" s="186">
        <v>0</v>
      </c>
      <c r="Q105" s="119">
        <v>0</v>
      </c>
    </row>
    <row r="106" spans="2:17" ht="62.25" customHeight="1">
      <c r="B106" s="217"/>
      <c r="C106" s="129"/>
      <c r="D106" s="129"/>
      <c r="E106" s="129"/>
      <c r="F106" s="131" t="s">
        <v>226</v>
      </c>
      <c r="G106" s="97">
        <f t="shared" si="30"/>
        <v>94</v>
      </c>
      <c r="H106" s="99">
        <f t="shared" si="32"/>
        <v>0</v>
      </c>
      <c r="I106" s="98">
        <v>0</v>
      </c>
      <c r="J106" s="98">
        <v>0</v>
      </c>
      <c r="K106" s="98">
        <v>0</v>
      </c>
      <c r="L106" s="98">
        <v>0</v>
      </c>
      <c r="M106" s="98">
        <v>0</v>
      </c>
      <c r="N106" s="98">
        <v>0</v>
      </c>
      <c r="O106" s="98">
        <v>0</v>
      </c>
      <c r="P106" s="186">
        <v>0</v>
      </c>
      <c r="Q106" s="119">
        <v>0</v>
      </c>
    </row>
    <row r="107" spans="2:17">
      <c r="B107" s="217"/>
      <c r="C107" s="129"/>
      <c r="D107" s="129"/>
      <c r="E107" s="129"/>
      <c r="F107" s="131" t="s">
        <v>140</v>
      </c>
      <c r="G107" s="97">
        <f t="shared" si="30"/>
        <v>95</v>
      </c>
      <c r="H107" s="99">
        <f t="shared" si="32"/>
        <v>0</v>
      </c>
      <c r="I107" s="98">
        <v>0</v>
      </c>
      <c r="J107" s="98">
        <v>0</v>
      </c>
      <c r="K107" s="98">
        <v>0</v>
      </c>
      <c r="L107" s="98">
        <v>0</v>
      </c>
      <c r="M107" s="98">
        <v>0</v>
      </c>
      <c r="N107" s="98">
        <v>0</v>
      </c>
      <c r="O107" s="98">
        <v>0</v>
      </c>
      <c r="P107" s="186">
        <v>0</v>
      </c>
      <c r="Q107" s="119">
        <v>0</v>
      </c>
    </row>
    <row r="108" spans="2:17">
      <c r="B108" s="217"/>
      <c r="C108" s="129"/>
      <c r="D108" s="129"/>
      <c r="E108" s="129"/>
      <c r="F108" s="131" t="s">
        <v>227</v>
      </c>
      <c r="G108" s="97">
        <f t="shared" si="30"/>
        <v>96</v>
      </c>
      <c r="H108" s="99">
        <f t="shared" si="32"/>
        <v>0</v>
      </c>
      <c r="I108" s="98">
        <v>0</v>
      </c>
      <c r="J108" s="98">
        <v>0</v>
      </c>
      <c r="K108" s="98">
        <v>0</v>
      </c>
      <c r="L108" s="98">
        <v>0</v>
      </c>
      <c r="M108" s="98">
        <v>0</v>
      </c>
      <c r="N108" s="98">
        <v>0</v>
      </c>
      <c r="O108" s="98">
        <v>0</v>
      </c>
      <c r="P108" s="186">
        <v>0</v>
      </c>
      <c r="Q108" s="119">
        <v>0</v>
      </c>
    </row>
    <row r="109" spans="2:17" ht="44.25" customHeight="1">
      <c r="B109" s="217"/>
      <c r="C109" s="129"/>
      <c r="D109" s="129"/>
      <c r="E109" s="129"/>
      <c r="F109" s="131" t="s">
        <v>228</v>
      </c>
      <c r="G109" s="97">
        <f t="shared" si="30"/>
        <v>97</v>
      </c>
      <c r="H109" s="99">
        <f t="shared" si="32"/>
        <v>0</v>
      </c>
      <c r="I109" s="98">
        <v>0</v>
      </c>
      <c r="J109" s="98">
        <v>0</v>
      </c>
      <c r="K109" s="98">
        <v>0</v>
      </c>
      <c r="L109" s="98">
        <v>0</v>
      </c>
      <c r="M109" s="98">
        <v>0</v>
      </c>
      <c r="N109" s="98">
        <v>0</v>
      </c>
      <c r="O109" s="98">
        <v>0</v>
      </c>
      <c r="P109" s="186">
        <v>0</v>
      </c>
      <c r="Q109" s="119">
        <v>0</v>
      </c>
    </row>
    <row r="110" spans="2:17" ht="30">
      <c r="B110" s="217"/>
      <c r="C110" s="129"/>
      <c r="D110" s="129"/>
      <c r="E110" s="129"/>
      <c r="F110" s="131" t="s">
        <v>141</v>
      </c>
      <c r="G110" s="97">
        <f t="shared" si="30"/>
        <v>98</v>
      </c>
      <c r="H110" s="99">
        <f t="shared" si="32"/>
        <v>0</v>
      </c>
      <c r="I110" s="98">
        <v>0</v>
      </c>
      <c r="J110" s="98">
        <v>0</v>
      </c>
      <c r="K110" s="98">
        <v>0</v>
      </c>
      <c r="L110" s="98">
        <v>0</v>
      </c>
      <c r="M110" s="98">
        <v>0</v>
      </c>
      <c r="N110" s="98">
        <v>0</v>
      </c>
      <c r="O110" s="98">
        <v>0</v>
      </c>
      <c r="P110" s="186">
        <v>0</v>
      </c>
      <c r="Q110" s="119">
        <v>0</v>
      </c>
    </row>
    <row r="111" spans="2:17" ht="48.75" customHeight="1">
      <c r="B111" s="217"/>
      <c r="C111" s="129"/>
      <c r="D111" s="129" t="s">
        <v>26</v>
      </c>
      <c r="E111" s="129"/>
      <c r="F111" s="131" t="s">
        <v>350</v>
      </c>
      <c r="G111" s="97">
        <f t="shared" si="30"/>
        <v>99</v>
      </c>
      <c r="H111" s="99">
        <f t="shared" si="32"/>
        <v>0</v>
      </c>
      <c r="I111" s="98">
        <f t="shared" ref="I111" si="40">I112+I113+I114</f>
        <v>0</v>
      </c>
      <c r="J111" s="98">
        <f t="shared" ref="J111" si="41">J112+J113+J114</f>
        <v>0</v>
      </c>
      <c r="K111" s="98">
        <f t="shared" ref="K111:O111" si="42">K112+K113+K114</f>
        <v>0</v>
      </c>
      <c r="L111" s="98">
        <v>0</v>
      </c>
      <c r="M111" s="98">
        <f t="shared" si="42"/>
        <v>0</v>
      </c>
      <c r="N111" s="98">
        <f t="shared" si="42"/>
        <v>0</v>
      </c>
      <c r="O111" s="98">
        <f t="shared" si="42"/>
        <v>0</v>
      </c>
      <c r="P111" s="186">
        <v>0</v>
      </c>
      <c r="Q111" s="119">
        <v>0</v>
      </c>
    </row>
    <row r="112" spans="2:17" ht="60" customHeight="1">
      <c r="B112" s="217"/>
      <c r="C112" s="129"/>
      <c r="D112" s="129"/>
      <c r="E112" s="129"/>
      <c r="F112" s="131" t="s">
        <v>229</v>
      </c>
      <c r="G112" s="97">
        <f t="shared" si="30"/>
        <v>100</v>
      </c>
      <c r="H112" s="99">
        <f t="shared" si="32"/>
        <v>0</v>
      </c>
      <c r="I112" s="98">
        <v>0</v>
      </c>
      <c r="J112" s="98">
        <v>0</v>
      </c>
      <c r="K112" s="98">
        <v>0</v>
      </c>
      <c r="L112" s="98">
        <v>0</v>
      </c>
      <c r="M112" s="98">
        <v>0</v>
      </c>
      <c r="N112" s="98">
        <v>0</v>
      </c>
      <c r="O112" s="98">
        <v>0</v>
      </c>
      <c r="P112" s="186">
        <v>0</v>
      </c>
      <c r="Q112" s="119">
        <v>0</v>
      </c>
    </row>
    <row r="113" spans="2:17" ht="45">
      <c r="B113" s="217"/>
      <c r="C113" s="129"/>
      <c r="D113" s="129"/>
      <c r="E113" s="129"/>
      <c r="F113" s="131" t="s">
        <v>230</v>
      </c>
      <c r="G113" s="97">
        <f t="shared" si="30"/>
        <v>101</v>
      </c>
      <c r="H113" s="99">
        <f t="shared" si="32"/>
        <v>0</v>
      </c>
      <c r="I113" s="98">
        <v>0</v>
      </c>
      <c r="J113" s="98">
        <v>0</v>
      </c>
      <c r="K113" s="98">
        <v>0</v>
      </c>
      <c r="L113" s="98">
        <v>0</v>
      </c>
      <c r="M113" s="98">
        <v>0</v>
      </c>
      <c r="N113" s="98">
        <v>0</v>
      </c>
      <c r="O113" s="98">
        <v>0</v>
      </c>
      <c r="P113" s="186">
        <v>0</v>
      </c>
      <c r="Q113" s="119">
        <v>0</v>
      </c>
    </row>
    <row r="114" spans="2:17" ht="79.5" customHeight="1">
      <c r="B114" s="217"/>
      <c r="C114" s="129"/>
      <c r="D114" s="129"/>
      <c r="E114" s="129"/>
      <c r="F114" s="131" t="s">
        <v>231</v>
      </c>
      <c r="G114" s="97">
        <f t="shared" si="30"/>
        <v>102</v>
      </c>
      <c r="H114" s="99">
        <f t="shared" si="32"/>
        <v>0</v>
      </c>
      <c r="I114" s="98">
        <v>0</v>
      </c>
      <c r="J114" s="98">
        <v>0</v>
      </c>
      <c r="K114" s="98">
        <v>0</v>
      </c>
      <c r="L114" s="98">
        <v>0</v>
      </c>
      <c r="M114" s="98">
        <v>0</v>
      </c>
      <c r="N114" s="98">
        <v>0</v>
      </c>
      <c r="O114" s="98">
        <v>0</v>
      </c>
      <c r="P114" s="186">
        <v>0</v>
      </c>
      <c r="Q114" s="119">
        <v>0</v>
      </c>
    </row>
    <row r="115" spans="2:17" ht="87.75" customHeight="1">
      <c r="B115" s="217"/>
      <c r="C115" s="129"/>
      <c r="D115" s="129" t="s">
        <v>29</v>
      </c>
      <c r="E115" s="129"/>
      <c r="F115" s="131" t="s">
        <v>351</v>
      </c>
      <c r="G115" s="97">
        <f t="shared" si="30"/>
        <v>103</v>
      </c>
      <c r="H115" s="99">
        <v>422</v>
      </c>
      <c r="I115" s="98">
        <v>478</v>
      </c>
      <c r="J115" s="98">
        <v>478</v>
      </c>
      <c r="K115" s="98">
        <f t="shared" ref="K115" si="43">K116+K119+K122</f>
        <v>478</v>
      </c>
      <c r="L115" s="98">
        <f>L116+L119</f>
        <v>146</v>
      </c>
      <c r="M115" s="98">
        <f t="shared" ref="M115:N115" si="44">M116+M119</f>
        <v>287</v>
      </c>
      <c r="N115" s="98">
        <f t="shared" si="44"/>
        <v>419</v>
      </c>
      <c r="O115" s="98">
        <f>O119+O116</f>
        <v>549</v>
      </c>
      <c r="P115" s="186">
        <f t="shared" ref="P115:P167" si="45">O115/K115*100</f>
        <v>114.85355648535564</v>
      </c>
      <c r="Q115" s="119">
        <f t="shared" ref="Q115:Q167" si="46">K115/H115*100</f>
        <v>113.27014218009479</v>
      </c>
    </row>
    <row r="116" spans="2:17" ht="30">
      <c r="B116" s="217"/>
      <c r="C116" s="129"/>
      <c r="D116" s="129"/>
      <c r="E116" s="129"/>
      <c r="F116" s="131" t="s">
        <v>142</v>
      </c>
      <c r="G116" s="97">
        <f t="shared" si="30"/>
        <v>104</v>
      </c>
      <c r="H116" s="99">
        <v>228</v>
      </c>
      <c r="I116" s="98">
        <v>284</v>
      </c>
      <c r="J116" s="98">
        <v>284</v>
      </c>
      <c r="K116" s="98">
        <f>K117+K118</f>
        <v>284</v>
      </c>
      <c r="L116" s="98">
        <f>L117+L118</f>
        <v>100</v>
      </c>
      <c r="M116" s="98">
        <f t="shared" ref="M116:N116" si="47">M117+M118</f>
        <v>184</v>
      </c>
      <c r="N116" s="98">
        <f t="shared" si="47"/>
        <v>270</v>
      </c>
      <c r="O116" s="98">
        <f>O117+O118</f>
        <v>354</v>
      </c>
      <c r="P116" s="186">
        <f t="shared" si="45"/>
        <v>124.64788732394365</v>
      </c>
      <c r="Q116" s="119">
        <f t="shared" si="46"/>
        <v>124.56140350877195</v>
      </c>
    </row>
    <row r="117" spans="2:17">
      <c r="B117" s="217"/>
      <c r="C117" s="129"/>
      <c r="D117" s="129"/>
      <c r="E117" s="129"/>
      <c r="F117" s="131" t="s">
        <v>232</v>
      </c>
      <c r="G117" s="97">
        <f t="shared" si="30"/>
        <v>105</v>
      </c>
      <c r="H117" s="99">
        <v>217</v>
      </c>
      <c r="I117" s="98">
        <v>273</v>
      </c>
      <c r="J117" s="98">
        <v>273</v>
      </c>
      <c r="K117" s="98">
        <v>273</v>
      </c>
      <c r="L117" s="98">
        <v>85</v>
      </c>
      <c r="M117" s="98">
        <v>169</v>
      </c>
      <c r="N117" s="98">
        <v>255</v>
      </c>
      <c r="O117" s="98">
        <v>339</v>
      </c>
      <c r="P117" s="186">
        <f t="shared" si="45"/>
        <v>124.17582417582418</v>
      </c>
      <c r="Q117" s="119">
        <f t="shared" si="46"/>
        <v>125.80645161290323</v>
      </c>
    </row>
    <row r="118" spans="2:17">
      <c r="B118" s="217"/>
      <c r="C118" s="129"/>
      <c r="D118" s="129"/>
      <c r="E118" s="129"/>
      <c r="F118" s="131" t="s">
        <v>233</v>
      </c>
      <c r="G118" s="97">
        <f t="shared" si="30"/>
        <v>106</v>
      </c>
      <c r="H118" s="99">
        <v>11</v>
      </c>
      <c r="I118" s="98">
        <v>11</v>
      </c>
      <c r="J118" s="98">
        <v>11</v>
      </c>
      <c r="K118" s="98">
        <v>11</v>
      </c>
      <c r="L118" s="98">
        <v>15</v>
      </c>
      <c r="M118" s="98">
        <v>15</v>
      </c>
      <c r="N118" s="98">
        <v>15</v>
      </c>
      <c r="O118" s="98">
        <v>15</v>
      </c>
      <c r="P118" s="186">
        <f t="shared" si="45"/>
        <v>136.36363636363635</v>
      </c>
      <c r="Q118" s="119">
        <f t="shared" si="46"/>
        <v>100</v>
      </c>
    </row>
    <row r="119" spans="2:17" ht="45">
      <c r="B119" s="217"/>
      <c r="C119" s="129"/>
      <c r="D119" s="129"/>
      <c r="E119" s="129"/>
      <c r="F119" s="131" t="s">
        <v>234</v>
      </c>
      <c r="G119" s="97">
        <f t="shared" si="30"/>
        <v>107</v>
      </c>
      <c r="H119" s="99">
        <v>194</v>
      </c>
      <c r="I119" s="98">
        <v>194</v>
      </c>
      <c r="J119" s="98">
        <v>194</v>
      </c>
      <c r="K119" s="98">
        <f t="shared" ref="K119:N119" si="48">K120+K121</f>
        <v>194</v>
      </c>
      <c r="L119" s="98">
        <f>L120+L121</f>
        <v>46</v>
      </c>
      <c r="M119" s="98">
        <f t="shared" si="48"/>
        <v>103</v>
      </c>
      <c r="N119" s="98">
        <f t="shared" si="48"/>
        <v>149</v>
      </c>
      <c r="O119" s="98">
        <f>O120+O121</f>
        <v>195</v>
      </c>
      <c r="P119" s="186">
        <f t="shared" si="45"/>
        <v>100.51546391752578</v>
      </c>
      <c r="Q119" s="119">
        <f t="shared" si="46"/>
        <v>100</v>
      </c>
    </row>
    <row r="120" spans="2:17">
      <c r="B120" s="217"/>
      <c r="C120" s="129"/>
      <c r="D120" s="129"/>
      <c r="E120" s="129"/>
      <c r="F120" s="131" t="s">
        <v>232</v>
      </c>
      <c r="G120" s="97">
        <f t="shared" si="30"/>
        <v>108</v>
      </c>
      <c r="H120" s="99">
        <v>185</v>
      </c>
      <c r="I120" s="98">
        <v>185</v>
      </c>
      <c r="J120" s="98">
        <v>185</v>
      </c>
      <c r="K120" s="98">
        <v>185</v>
      </c>
      <c r="L120" s="98">
        <v>46</v>
      </c>
      <c r="M120" s="98">
        <v>93</v>
      </c>
      <c r="N120" s="98">
        <v>139</v>
      </c>
      <c r="O120" s="98">
        <v>185</v>
      </c>
      <c r="P120" s="186">
        <f t="shared" si="45"/>
        <v>100</v>
      </c>
      <c r="Q120" s="119">
        <f t="shared" si="46"/>
        <v>100</v>
      </c>
    </row>
    <row r="121" spans="2:17">
      <c r="B121" s="217"/>
      <c r="C121" s="129"/>
      <c r="D121" s="129"/>
      <c r="E121" s="129"/>
      <c r="F121" s="131" t="s">
        <v>233</v>
      </c>
      <c r="G121" s="97">
        <f t="shared" si="30"/>
        <v>109</v>
      </c>
      <c r="H121" s="99">
        <v>9</v>
      </c>
      <c r="I121" s="98">
        <v>9</v>
      </c>
      <c r="J121" s="98">
        <v>9</v>
      </c>
      <c r="K121" s="98">
        <v>9</v>
      </c>
      <c r="L121" s="98">
        <v>0</v>
      </c>
      <c r="M121" s="98">
        <v>10</v>
      </c>
      <c r="N121" s="98">
        <v>10</v>
      </c>
      <c r="O121" s="98">
        <v>10</v>
      </c>
      <c r="P121" s="186">
        <f t="shared" si="45"/>
        <v>111.11111111111111</v>
      </c>
      <c r="Q121" s="119">
        <f t="shared" si="46"/>
        <v>100</v>
      </c>
    </row>
    <row r="122" spans="2:17" ht="16.5" customHeight="1">
      <c r="B122" s="217"/>
      <c r="C122" s="129"/>
      <c r="D122" s="129"/>
      <c r="E122" s="129"/>
      <c r="F122" s="131" t="s">
        <v>327</v>
      </c>
      <c r="G122" s="97">
        <f t="shared" si="30"/>
        <v>110</v>
      </c>
      <c r="H122" s="99">
        <f t="shared" si="32"/>
        <v>0</v>
      </c>
      <c r="I122" s="98">
        <v>0</v>
      </c>
      <c r="J122" s="98">
        <v>0</v>
      </c>
      <c r="K122" s="98">
        <v>0</v>
      </c>
      <c r="L122" s="98">
        <v>0</v>
      </c>
      <c r="M122" s="98">
        <v>0</v>
      </c>
      <c r="N122" s="98">
        <v>0</v>
      </c>
      <c r="O122" s="98">
        <v>0</v>
      </c>
      <c r="P122" s="186">
        <v>0</v>
      </c>
      <c r="Q122" s="119">
        <v>0</v>
      </c>
    </row>
    <row r="123" spans="2:17" ht="45">
      <c r="B123" s="217"/>
      <c r="C123" s="129"/>
      <c r="D123" s="129"/>
      <c r="E123" s="129"/>
      <c r="F123" s="131" t="s">
        <v>235</v>
      </c>
      <c r="G123" s="97">
        <f t="shared" si="30"/>
        <v>111</v>
      </c>
      <c r="H123" s="99">
        <f t="shared" si="32"/>
        <v>0</v>
      </c>
      <c r="I123" s="98">
        <v>0</v>
      </c>
      <c r="J123" s="98">
        <v>0</v>
      </c>
      <c r="K123" s="98">
        <v>0</v>
      </c>
      <c r="L123" s="98">
        <v>0</v>
      </c>
      <c r="M123" s="98">
        <v>0</v>
      </c>
      <c r="N123" s="98">
        <v>0</v>
      </c>
      <c r="O123" s="98">
        <v>0</v>
      </c>
      <c r="P123" s="186">
        <v>0</v>
      </c>
      <c r="Q123" s="119">
        <v>0</v>
      </c>
    </row>
    <row r="124" spans="2:17" ht="31.5" customHeight="1">
      <c r="B124" s="217"/>
      <c r="C124" s="129"/>
      <c r="D124" s="129" t="s">
        <v>31</v>
      </c>
      <c r="E124" s="129"/>
      <c r="F124" s="131" t="s">
        <v>321</v>
      </c>
      <c r="G124" s="97">
        <f t="shared" si="30"/>
        <v>112</v>
      </c>
      <c r="H124" s="99">
        <v>39</v>
      </c>
      <c r="I124" s="98">
        <v>46</v>
      </c>
      <c r="J124" s="98">
        <v>46</v>
      </c>
      <c r="K124" s="98">
        <v>46</v>
      </c>
      <c r="L124" s="98">
        <v>14</v>
      </c>
      <c r="M124" s="98">
        <v>28</v>
      </c>
      <c r="N124" s="98">
        <v>38</v>
      </c>
      <c r="O124" s="98">
        <v>53</v>
      </c>
      <c r="P124" s="186">
        <f t="shared" si="45"/>
        <v>115.21739130434783</v>
      </c>
      <c r="Q124" s="119">
        <f t="shared" si="46"/>
        <v>117.94871794871796</v>
      </c>
    </row>
    <row r="125" spans="2:17" ht="75">
      <c r="B125" s="217"/>
      <c r="C125" s="129" t="s">
        <v>236</v>
      </c>
      <c r="D125" s="129"/>
      <c r="E125" s="129"/>
      <c r="F125" s="131" t="s">
        <v>352</v>
      </c>
      <c r="G125" s="97">
        <f t="shared" si="30"/>
        <v>113</v>
      </c>
      <c r="H125" s="99">
        <v>242</v>
      </c>
      <c r="I125" s="98">
        <v>300</v>
      </c>
      <c r="J125" s="98">
        <v>300</v>
      </c>
      <c r="K125" s="98">
        <f t="shared" ref="K125" si="49">K126+K129+K130+K131+K132+K133</f>
        <v>316</v>
      </c>
      <c r="L125" s="98">
        <f>L126+L129+L130+L131+L132+L133</f>
        <v>58</v>
      </c>
      <c r="M125" s="98">
        <f t="shared" ref="M125:O125" si="50">M126+M129+M130+M131+M132+M133</f>
        <v>116</v>
      </c>
      <c r="N125" s="98">
        <f t="shared" si="50"/>
        <v>190</v>
      </c>
      <c r="O125" s="98">
        <f t="shared" si="50"/>
        <v>340</v>
      </c>
      <c r="P125" s="186">
        <f t="shared" si="45"/>
        <v>107.59493670886076</v>
      </c>
      <c r="Q125" s="119">
        <f t="shared" si="46"/>
        <v>130.57851239669424</v>
      </c>
    </row>
    <row r="126" spans="2:17" ht="42.75" customHeight="1">
      <c r="B126" s="217"/>
      <c r="C126" s="129"/>
      <c r="D126" s="129" t="s">
        <v>6</v>
      </c>
      <c r="E126" s="129"/>
      <c r="F126" s="131" t="s">
        <v>353</v>
      </c>
      <c r="G126" s="97">
        <f t="shared" si="30"/>
        <v>114</v>
      </c>
      <c r="H126" s="99">
        <f t="shared" si="32"/>
        <v>12</v>
      </c>
      <c r="I126" s="98">
        <v>0</v>
      </c>
      <c r="J126" s="98">
        <v>0</v>
      </c>
      <c r="K126" s="98">
        <f t="shared" ref="K126" si="51">K127+K128</f>
        <v>12</v>
      </c>
      <c r="L126" s="98">
        <v>0</v>
      </c>
      <c r="M126" s="98">
        <v>0</v>
      </c>
      <c r="N126" s="98">
        <v>0</v>
      </c>
      <c r="O126" s="98">
        <v>0</v>
      </c>
      <c r="P126" s="186">
        <f t="shared" si="45"/>
        <v>0</v>
      </c>
      <c r="Q126" s="119">
        <f t="shared" si="46"/>
        <v>100</v>
      </c>
    </row>
    <row r="127" spans="2:17" ht="30">
      <c r="B127" s="217"/>
      <c r="C127" s="129"/>
      <c r="D127" s="129"/>
      <c r="E127" s="129"/>
      <c r="F127" s="131" t="s">
        <v>143</v>
      </c>
      <c r="G127" s="97">
        <f t="shared" si="30"/>
        <v>115</v>
      </c>
      <c r="H127" s="99">
        <f t="shared" si="32"/>
        <v>0</v>
      </c>
      <c r="I127" s="98">
        <v>0</v>
      </c>
      <c r="J127" s="98">
        <v>0</v>
      </c>
      <c r="K127" s="98">
        <v>0</v>
      </c>
      <c r="L127" s="98">
        <v>0</v>
      </c>
      <c r="M127" s="98">
        <v>0</v>
      </c>
      <c r="N127" s="98">
        <v>0</v>
      </c>
      <c r="O127" s="98">
        <v>0</v>
      </c>
      <c r="P127" s="186">
        <v>0</v>
      </c>
      <c r="Q127" s="119">
        <v>0</v>
      </c>
    </row>
    <row r="128" spans="2:17">
      <c r="B128" s="217"/>
      <c r="C128" s="129"/>
      <c r="D128" s="129"/>
      <c r="E128" s="129"/>
      <c r="F128" s="131" t="s">
        <v>237</v>
      </c>
      <c r="G128" s="97">
        <f t="shared" si="30"/>
        <v>116</v>
      </c>
      <c r="H128" s="99">
        <f t="shared" si="32"/>
        <v>12</v>
      </c>
      <c r="I128" s="98">
        <v>0</v>
      </c>
      <c r="J128" s="98">
        <v>0</v>
      </c>
      <c r="K128" s="98">
        <v>12</v>
      </c>
      <c r="L128" s="98">
        <v>0</v>
      </c>
      <c r="M128" s="98">
        <v>0</v>
      </c>
      <c r="N128" s="98">
        <v>0</v>
      </c>
      <c r="O128" s="98">
        <v>0</v>
      </c>
      <c r="P128" s="186">
        <f t="shared" si="45"/>
        <v>0</v>
      </c>
      <c r="Q128" s="119">
        <f t="shared" si="46"/>
        <v>100</v>
      </c>
    </row>
    <row r="129" spans="2:17" ht="30">
      <c r="B129" s="217"/>
      <c r="C129" s="129"/>
      <c r="D129" s="129" t="s">
        <v>8</v>
      </c>
      <c r="E129" s="129"/>
      <c r="F129" s="131" t="s">
        <v>144</v>
      </c>
      <c r="G129" s="97">
        <f t="shared" si="30"/>
        <v>117</v>
      </c>
      <c r="H129" s="99">
        <f t="shared" si="32"/>
        <v>0</v>
      </c>
      <c r="I129" s="98">
        <v>0</v>
      </c>
      <c r="J129" s="98">
        <v>0</v>
      </c>
      <c r="K129" s="98">
        <v>0</v>
      </c>
      <c r="L129" s="98">
        <v>0</v>
      </c>
      <c r="M129" s="98">
        <v>0</v>
      </c>
      <c r="N129" s="98">
        <v>0</v>
      </c>
      <c r="O129" s="98">
        <v>0</v>
      </c>
      <c r="P129" s="186">
        <v>0</v>
      </c>
      <c r="Q129" s="119">
        <v>0</v>
      </c>
    </row>
    <row r="130" spans="2:17" ht="45">
      <c r="B130" s="217"/>
      <c r="C130" s="129"/>
      <c r="D130" s="129" t="s">
        <v>56</v>
      </c>
      <c r="E130" s="129"/>
      <c r="F130" s="131" t="s">
        <v>238</v>
      </c>
      <c r="G130" s="97">
        <f t="shared" si="30"/>
        <v>118</v>
      </c>
      <c r="H130" s="99">
        <f t="shared" si="32"/>
        <v>0</v>
      </c>
      <c r="I130" s="98">
        <v>0</v>
      </c>
      <c r="J130" s="98">
        <v>0</v>
      </c>
      <c r="K130" s="98">
        <v>0</v>
      </c>
      <c r="L130" s="98">
        <v>0</v>
      </c>
      <c r="M130" s="98">
        <v>0</v>
      </c>
      <c r="N130" s="98">
        <v>0</v>
      </c>
      <c r="O130" s="98">
        <v>0</v>
      </c>
      <c r="P130" s="186">
        <v>0</v>
      </c>
      <c r="Q130" s="119">
        <v>0</v>
      </c>
    </row>
    <row r="131" spans="2:17">
      <c r="B131" s="217"/>
      <c r="C131" s="129"/>
      <c r="D131" s="129" t="s">
        <v>66</v>
      </c>
      <c r="E131" s="129"/>
      <c r="F131" s="131" t="s">
        <v>69</v>
      </c>
      <c r="G131" s="97">
        <f t="shared" si="30"/>
        <v>119</v>
      </c>
      <c r="H131" s="99">
        <f t="shared" si="32"/>
        <v>0</v>
      </c>
      <c r="I131" s="98">
        <v>0</v>
      </c>
      <c r="J131" s="98">
        <v>0</v>
      </c>
      <c r="K131" s="98">
        <v>0</v>
      </c>
      <c r="L131" s="98">
        <v>0</v>
      </c>
      <c r="M131" s="98">
        <v>0</v>
      </c>
      <c r="N131" s="98">
        <v>0</v>
      </c>
      <c r="O131" s="98">
        <v>0</v>
      </c>
      <c r="P131" s="186">
        <v>0</v>
      </c>
      <c r="Q131" s="119">
        <v>0</v>
      </c>
    </row>
    <row r="132" spans="2:17" ht="44.25" customHeight="1">
      <c r="B132" s="217"/>
      <c r="C132" s="129"/>
      <c r="D132" s="129" t="s">
        <v>68</v>
      </c>
      <c r="E132" s="129"/>
      <c r="F132" s="131" t="s">
        <v>239</v>
      </c>
      <c r="G132" s="97">
        <f t="shared" si="30"/>
        <v>120</v>
      </c>
      <c r="H132" s="99">
        <v>242</v>
      </c>
      <c r="I132" s="98">
        <v>300</v>
      </c>
      <c r="J132" s="98">
        <v>300</v>
      </c>
      <c r="K132" s="98">
        <v>304</v>
      </c>
      <c r="L132" s="98">
        <v>58</v>
      </c>
      <c r="M132" s="98">
        <v>116</v>
      </c>
      <c r="N132" s="98">
        <v>190</v>
      </c>
      <c r="O132" s="98">
        <v>340</v>
      </c>
      <c r="P132" s="186">
        <f t="shared" si="45"/>
        <v>111.8421052631579</v>
      </c>
      <c r="Q132" s="119">
        <f t="shared" si="46"/>
        <v>125.6198347107438</v>
      </c>
    </row>
    <row r="133" spans="2:17" ht="61.5" customHeight="1">
      <c r="B133" s="217"/>
      <c r="C133" s="129"/>
      <c r="D133" s="129" t="s">
        <v>98</v>
      </c>
      <c r="E133" s="129"/>
      <c r="F133" s="131" t="s">
        <v>354</v>
      </c>
      <c r="G133" s="97">
        <f t="shared" si="30"/>
        <v>121</v>
      </c>
      <c r="H133" s="99">
        <f t="shared" si="32"/>
        <v>0</v>
      </c>
      <c r="I133" s="98">
        <f t="shared" ref="I133" si="52">I134-I137</f>
        <v>0</v>
      </c>
      <c r="J133" s="98">
        <f t="shared" ref="J133" si="53">J134-J137</f>
        <v>0</v>
      </c>
      <c r="K133" s="98">
        <f t="shared" ref="K133:O133" si="54">K134-K137</f>
        <v>0</v>
      </c>
      <c r="L133" s="98">
        <v>0</v>
      </c>
      <c r="M133" s="98">
        <f t="shared" si="54"/>
        <v>0</v>
      </c>
      <c r="N133" s="98">
        <f t="shared" si="54"/>
        <v>0</v>
      </c>
      <c r="O133" s="98">
        <f t="shared" si="54"/>
        <v>0</v>
      </c>
      <c r="P133" s="186">
        <v>0</v>
      </c>
      <c r="Q133" s="119">
        <v>0</v>
      </c>
    </row>
    <row r="134" spans="2:17" ht="31.5" customHeight="1">
      <c r="B134" s="217"/>
      <c r="C134" s="129"/>
      <c r="D134" s="129"/>
      <c r="E134" s="129" t="s">
        <v>145</v>
      </c>
      <c r="F134" s="131" t="s">
        <v>240</v>
      </c>
      <c r="G134" s="97">
        <f t="shared" si="30"/>
        <v>122</v>
      </c>
      <c r="H134" s="99">
        <f t="shared" si="32"/>
        <v>0</v>
      </c>
      <c r="I134" s="98">
        <v>0</v>
      </c>
      <c r="J134" s="98">
        <v>0</v>
      </c>
      <c r="K134" s="98">
        <v>0</v>
      </c>
      <c r="L134" s="98">
        <v>0</v>
      </c>
      <c r="M134" s="98">
        <v>0</v>
      </c>
      <c r="N134" s="98">
        <v>0</v>
      </c>
      <c r="O134" s="98">
        <v>0</v>
      </c>
      <c r="P134" s="186">
        <v>0</v>
      </c>
      <c r="Q134" s="119">
        <v>0</v>
      </c>
    </row>
    <row r="135" spans="2:17" ht="45">
      <c r="B135" s="217"/>
      <c r="C135" s="129"/>
      <c r="D135" s="129"/>
      <c r="E135" s="129" t="s">
        <v>146</v>
      </c>
      <c r="F135" s="131" t="s">
        <v>241</v>
      </c>
      <c r="G135" s="97">
        <f t="shared" si="30"/>
        <v>123</v>
      </c>
      <c r="H135" s="99">
        <f t="shared" si="32"/>
        <v>0</v>
      </c>
      <c r="I135" s="98">
        <v>0</v>
      </c>
      <c r="J135" s="98">
        <v>0</v>
      </c>
      <c r="K135" s="98">
        <v>0</v>
      </c>
      <c r="L135" s="98">
        <v>0</v>
      </c>
      <c r="M135" s="98">
        <v>0</v>
      </c>
      <c r="N135" s="98">
        <v>0</v>
      </c>
      <c r="O135" s="98">
        <v>0</v>
      </c>
      <c r="P135" s="186">
        <v>0</v>
      </c>
      <c r="Q135" s="119">
        <v>0</v>
      </c>
    </row>
    <row r="136" spans="2:17" ht="30" customHeight="1">
      <c r="B136" s="217"/>
      <c r="C136" s="129"/>
      <c r="D136" s="129"/>
      <c r="E136" s="129" t="s">
        <v>147</v>
      </c>
      <c r="F136" s="131" t="s">
        <v>242</v>
      </c>
      <c r="G136" s="97">
        <f t="shared" si="30"/>
        <v>124</v>
      </c>
      <c r="H136" s="99">
        <f t="shared" si="32"/>
        <v>0</v>
      </c>
      <c r="I136" s="98">
        <v>0</v>
      </c>
      <c r="J136" s="98">
        <v>0</v>
      </c>
      <c r="K136" s="98">
        <v>0</v>
      </c>
      <c r="L136" s="98">
        <v>0</v>
      </c>
      <c r="M136" s="98">
        <v>0</v>
      </c>
      <c r="N136" s="98">
        <v>0</v>
      </c>
      <c r="O136" s="98">
        <v>0</v>
      </c>
      <c r="P136" s="186">
        <v>0</v>
      </c>
      <c r="Q136" s="119">
        <v>0</v>
      </c>
    </row>
    <row r="137" spans="2:17" ht="59.25" customHeight="1">
      <c r="B137" s="217"/>
      <c r="C137" s="129"/>
      <c r="D137" s="129"/>
      <c r="E137" s="129" t="s">
        <v>99</v>
      </c>
      <c r="F137" s="131" t="s">
        <v>243</v>
      </c>
      <c r="G137" s="97">
        <f t="shared" si="30"/>
        <v>125</v>
      </c>
      <c r="H137" s="99">
        <f t="shared" si="32"/>
        <v>0</v>
      </c>
      <c r="I137" s="98">
        <f>I138</f>
        <v>0</v>
      </c>
      <c r="J137" s="98">
        <f>J138</f>
        <v>0</v>
      </c>
      <c r="K137" s="98">
        <v>0</v>
      </c>
      <c r="L137" s="98">
        <v>0</v>
      </c>
      <c r="M137" s="98">
        <v>0</v>
      </c>
      <c r="N137" s="98">
        <v>0</v>
      </c>
      <c r="O137" s="98">
        <f>O138</f>
        <v>0</v>
      </c>
      <c r="P137" s="186">
        <v>0</v>
      </c>
      <c r="Q137" s="119">
        <v>0</v>
      </c>
    </row>
    <row r="138" spans="2:17" ht="45" customHeight="1">
      <c r="B138" s="217"/>
      <c r="C138" s="129"/>
      <c r="D138" s="129"/>
      <c r="E138" s="129" t="s">
        <v>148</v>
      </c>
      <c r="F138" s="131" t="s">
        <v>355</v>
      </c>
      <c r="G138" s="97">
        <f t="shared" si="30"/>
        <v>126</v>
      </c>
      <c r="H138" s="99">
        <f t="shared" si="32"/>
        <v>0</v>
      </c>
      <c r="I138" s="98">
        <f>I139+I140+I141</f>
        <v>0</v>
      </c>
      <c r="J138" s="98">
        <f>J139+J140+J141</f>
        <v>0</v>
      </c>
      <c r="K138" s="98">
        <f t="shared" ref="K138:N138" si="55">K139+K140+K141</f>
        <v>0</v>
      </c>
      <c r="L138" s="98">
        <v>0</v>
      </c>
      <c r="M138" s="98">
        <f t="shared" si="55"/>
        <v>0</v>
      </c>
      <c r="N138" s="98">
        <f t="shared" si="55"/>
        <v>0</v>
      </c>
      <c r="O138" s="98">
        <f>O139+O140+O141</f>
        <v>0</v>
      </c>
      <c r="P138" s="186">
        <v>0</v>
      </c>
      <c r="Q138" s="119">
        <v>0</v>
      </c>
    </row>
    <row r="139" spans="2:17" ht="30">
      <c r="B139" s="217"/>
      <c r="C139" s="129"/>
      <c r="D139" s="129"/>
      <c r="E139" s="129"/>
      <c r="F139" s="131" t="s">
        <v>244</v>
      </c>
      <c r="G139" s="97">
        <f t="shared" si="30"/>
        <v>127</v>
      </c>
      <c r="H139" s="99">
        <f t="shared" si="32"/>
        <v>0</v>
      </c>
      <c r="I139" s="98">
        <v>0</v>
      </c>
      <c r="J139" s="98">
        <v>0</v>
      </c>
      <c r="K139" s="98">
        <v>0</v>
      </c>
      <c r="L139" s="98">
        <v>0</v>
      </c>
      <c r="M139" s="98">
        <v>0</v>
      </c>
      <c r="N139" s="98">
        <v>0</v>
      </c>
      <c r="O139" s="98">
        <v>0</v>
      </c>
      <c r="P139" s="186">
        <v>0</v>
      </c>
      <c r="Q139" s="119">
        <v>0</v>
      </c>
    </row>
    <row r="140" spans="2:17" ht="45">
      <c r="B140" s="217"/>
      <c r="C140" s="129"/>
      <c r="D140" s="129"/>
      <c r="E140" s="129"/>
      <c r="F140" s="131" t="s">
        <v>245</v>
      </c>
      <c r="G140" s="97">
        <f t="shared" si="30"/>
        <v>128</v>
      </c>
      <c r="H140" s="99">
        <f t="shared" si="32"/>
        <v>0</v>
      </c>
      <c r="I140" s="98">
        <v>0</v>
      </c>
      <c r="J140" s="98">
        <v>0</v>
      </c>
      <c r="K140" s="98">
        <v>0</v>
      </c>
      <c r="L140" s="98">
        <v>0</v>
      </c>
      <c r="M140" s="98">
        <v>0</v>
      </c>
      <c r="N140" s="98">
        <v>0</v>
      </c>
      <c r="O140" s="98">
        <v>0</v>
      </c>
      <c r="P140" s="186">
        <v>0</v>
      </c>
      <c r="Q140" s="119">
        <v>0</v>
      </c>
    </row>
    <row r="141" spans="2:17" ht="17.25" customHeight="1">
      <c r="B141" s="217"/>
      <c r="C141" s="129"/>
      <c r="D141" s="129"/>
      <c r="E141" s="129"/>
      <c r="F141" s="131" t="s">
        <v>246</v>
      </c>
      <c r="G141" s="97">
        <f t="shared" ref="G141:G159" si="56">1+G140</f>
        <v>129</v>
      </c>
      <c r="H141" s="99">
        <f t="shared" si="32"/>
        <v>0</v>
      </c>
      <c r="I141" s="98">
        <v>0</v>
      </c>
      <c r="J141" s="98">
        <v>0</v>
      </c>
      <c r="K141" s="98">
        <v>0</v>
      </c>
      <c r="L141" s="98">
        <v>0</v>
      </c>
      <c r="M141" s="98">
        <v>0</v>
      </c>
      <c r="N141" s="98">
        <v>0</v>
      </c>
      <c r="O141" s="98">
        <v>0</v>
      </c>
      <c r="P141" s="186">
        <v>0</v>
      </c>
      <c r="Q141" s="119">
        <v>0</v>
      </c>
    </row>
    <row r="142" spans="2:17" ht="45">
      <c r="B142" s="217"/>
      <c r="C142" s="129">
        <v>2</v>
      </c>
      <c r="D142" s="129"/>
      <c r="E142" s="129"/>
      <c r="F142" s="131" t="s">
        <v>356</v>
      </c>
      <c r="G142" s="97">
        <f t="shared" si="56"/>
        <v>130</v>
      </c>
      <c r="H142" s="99">
        <v>2</v>
      </c>
      <c r="I142" s="98">
        <v>2</v>
      </c>
      <c r="J142" s="98">
        <v>2</v>
      </c>
      <c r="K142" s="98">
        <f t="shared" ref="K142" si="57">K143+K146+K149</f>
        <v>0</v>
      </c>
      <c r="L142" s="98">
        <v>0</v>
      </c>
      <c r="M142" s="98">
        <v>0</v>
      </c>
      <c r="N142" s="98">
        <v>0</v>
      </c>
      <c r="O142" s="98">
        <v>0</v>
      </c>
      <c r="P142" s="186">
        <v>0</v>
      </c>
      <c r="Q142" s="119">
        <v>0</v>
      </c>
    </row>
    <row r="143" spans="2:17" ht="33.75" customHeight="1">
      <c r="B143" s="217"/>
      <c r="C143" s="129"/>
      <c r="D143" s="129" t="s">
        <v>6</v>
      </c>
      <c r="E143" s="129"/>
      <c r="F143" s="131" t="s">
        <v>322</v>
      </c>
      <c r="G143" s="97">
        <f t="shared" si="56"/>
        <v>131</v>
      </c>
      <c r="H143" s="99">
        <f t="shared" ref="H143:H185" si="58">K143</f>
        <v>0</v>
      </c>
      <c r="I143" s="98">
        <f t="shared" ref="I143" si="59">I144+I145</f>
        <v>0</v>
      </c>
      <c r="J143" s="98">
        <f t="shared" ref="J143" si="60">J144+J145</f>
        <v>0</v>
      </c>
      <c r="K143" s="98">
        <f t="shared" ref="K143:O143" si="61">K144+K145</f>
        <v>0</v>
      </c>
      <c r="L143" s="98">
        <v>0</v>
      </c>
      <c r="M143" s="98">
        <f t="shared" si="61"/>
        <v>0</v>
      </c>
      <c r="N143" s="98">
        <f t="shared" si="61"/>
        <v>0</v>
      </c>
      <c r="O143" s="98">
        <f t="shared" si="61"/>
        <v>0</v>
      </c>
      <c r="P143" s="186">
        <v>0</v>
      </c>
      <c r="Q143" s="119">
        <v>0</v>
      </c>
    </row>
    <row r="144" spans="2:17" ht="30">
      <c r="B144" s="217"/>
      <c r="C144" s="129"/>
      <c r="D144" s="129"/>
      <c r="E144" s="129" t="s">
        <v>149</v>
      </c>
      <c r="F144" s="131" t="s">
        <v>247</v>
      </c>
      <c r="G144" s="97">
        <f t="shared" si="56"/>
        <v>132</v>
      </c>
      <c r="H144" s="99">
        <v>2</v>
      </c>
      <c r="I144" s="98">
        <v>0</v>
      </c>
      <c r="J144" s="98">
        <v>0</v>
      </c>
      <c r="K144" s="98">
        <v>0</v>
      </c>
      <c r="L144" s="98">
        <v>0</v>
      </c>
      <c r="M144" s="98">
        <v>0</v>
      </c>
      <c r="N144" s="98">
        <v>0</v>
      </c>
      <c r="O144" s="98">
        <v>0</v>
      </c>
      <c r="P144" s="186">
        <v>0</v>
      </c>
      <c r="Q144" s="119">
        <v>0</v>
      </c>
    </row>
    <row r="145" spans="2:17" ht="31.5" customHeight="1">
      <c r="B145" s="217"/>
      <c r="C145" s="129"/>
      <c r="D145" s="129"/>
      <c r="E145" s="129" t="s">
        <v>91</v>
      </c>
      <c r="F145" s="131" t="s">
        <v>150</v>
      </c>
      <c r="G145" s="97">
        <f t="shared" si="56"/>
        <v>133</v>
      </c>
      <c r="H145" s="99">
        <f t="shared" si="58"/>
        <v>0</v>
      </c>
      <c r="I145" s="98">
        <v>0</v>
      </c>
      <c r="J145" s="98">
        <v>0</v>
      </c>
      <c r="K145" s="98">
        <v>0</v>
      </c>
      <c r="L145" s="98">
        <v>0</v>
      </c>
      <c r="M145" s="98">
        <v>0</v>
      </c>
      <c r="N145" s="98">
        <v>0</v>
      </c>
      <c r="O145" s="98">
        <v>0</v>
      </c>
      <c r="P145" s="186">
        <v>0</v>
      </c>
      <c r="Q145" s="119">
        <v>0</v>
      </c>
    </row>
    <row r="146" spans="2:17" ht="45.75" customHeight="1">
      <c r="B146" s="217"/>
      <c r="C146" s="129"/>
      <c r="D146" s="129" t="s">
        <v>8</v>
      </c>
      <c r="E146" s="129"/>
      <c r="F146" s="131" t="s">
        <v>363</v>
      </c>
      <c r="G146" s="97">
        <f t="shared" si="56"/>
        <v>134</v>
      </c>
      <c r="H146" s="99">
        <f t="shared" si="58"/>
        <v>0</v>
      </c>
      <c r="I146" s="98">
        <v>2</v>
      </c>
      <c r="J146" s="98">
        <v>2</v>
      </c>
      <c r="K146" s="98">
        <f t="shared" ref="K146" si="62">K147+K148</f>
        <v>0</v>
      </c>
      <c r="L146" s="98">
        <v>0</v>
      </c>
      <c r="M146" s="98">
        <v>0</v>
      </c>
      <c r="N146" s="98">
        <v>0</v>
      </c>
      <c r="O146" s="98">
        <v>0</v>
      </c>
      <c r="P146" s="186">
        <v>0</v>
      </c>
      <c r="Q146" s="119">
        <v>0</v>
      </c>
    </row>
    <row r="147" spans="2:17" ht="30">
      <c r="B147" s="217"/>
      <c r="C147" s="129"/>
      <c r="D147" s="129"/>
      <c r="E147" s="129" t="s">
        <v>109</v>
      </c>
      <c r="F147" s="131" t="s">
        <v>247</v>
      </c>
      <c r="G147" s="97">
        <f t="shared" si="56"/>
        <v>135</v>
      </c>
      <c r="H147" s="99">
        <f t="shared" si="58"/>
        <v>0</v>
      </c>
      <c r="I147" s="98">
        <v>0</v>
      </c>
      <c r="J147" s="98">
        <v>0</v>
      </c>
      <c r="K147" s="98">
        <v>0</v>
      </c>
      <c r="L147" s="98">
        <v>0</v>
      </c>
      <c r="M147" s="98">
        <v>0</v>
      </c>
      <c r="N147" s="98">
        <v>0</v>
      </c>
      <c r="O147" s="98">
        <v>0</v>
      </c>
      <c r="P147" s="186">
        <v>0</v>
      </c>
      <c r="Q147" s="119">
        <v>0</v>
      </c>
    </row>
    <row r="148" spans="2:17" ht="18.75" customHeight="1">
      <c r="B148" s="217"/>
      <c r="C148" s="129"/>
      <c r="D148" s="129"/>
      <c r="E148" s="129" t="s">
        <v>111</v>
      </c>
      <c r="F148" s="131" t="s">
        <v>248</v>
      </c>
      <c r="G148" s="97">
        <f t="shared" si="56"/>
        <v>136</v>
      </c>
      <c r="H148" s="99">
        <v>2</v>
      </c>
      <c r="I148" s="98">
        <v>2</v>
      </c>
      <c r="J148" s="98">
        <v>2</v>
      </c>
      <c r="K148" s="98">
        <v>0</v>
      </c>
      <c r="L148" s="98">
        <v>0</v>
      </c>
      <c r="M148" s="98">
        <v>0</v>
      </c>
      <c r="N148" s="98">
        <v>0</v>
      </c>
      <c r="O148" s="98">
        <v>0</v>
      </c>
      <c r="P148" s="186">
        <v>0</v>
      </c>
      <c r="Q148" s="119">
        <v>0</v>
      </c>
    </row>
    <row r="149" spans="2:17" ht="19.5" customHeight="1">
      <c r="B149" s="217"/>
      <c r="C149" s="129"/>
      <c r="D149" s="129" t="s">
        <v>56</v>
      </c>
      <c r="E149" s="129"/>
      <c r="F149" s="131" t="s">
        <v>151</v>
      </c>
      <c r="G149" s="97">
        <f t="shared" si="56"/>
        <v>137</v>
      </c>
      <c r="H149" s="99">
        <f t="shared" si="58"/>
        <v>0</v>
      </c>
      <c r="I149" s="98">
        <v>0</v>
      </c>
      <c r="J149" s="98">
        <v>0</v>
      </c>
      <c r="K149" s="98">
        <v>0</v>
      </c>
      <c r="L149" s="98">
        <v>0</v>
      </c>
      <c r="M149" s="98">
        <v>0</v>
      </c>
      <c r="N149" s="98">
        <v>0</v>
      </c>
      <c r="O149" s="98">
        <v>0</v>
      </c>
      <c r="P149" s="186">
        <v>0</v>
      </c>
      <c r="Q149" s="119">
        <v>0</v>
      </c>
    </row>
    <row r="150" spans="2:17" ht="45">
      <c r="B150" s="217" t="s">
        <v>36</v>
      </c>
      <c r="C150" s="129"/>
      <c r="D150" s="129"/>
      <c r="E150" s="129"/>
      <c r="F150" s="131" t="s">
        <v>357</v>
      </c>
      <c r="G150" s="97">
        <v>138</v>
      </c>
      <c r="H150" s="99">
        <v>2369</v>
      </c>
      <c r="I150" s="98">
        <v>2333</v>
      </c>
      <c r="J150" s="98">
        <v>2333</v>
      </c>
      <c r="K150" s="98">
        <f>K13-K40</f>
        <v>2124</v>
      </c>
      <c r="L150" s="98">
        <f>L13-L40</f>
        <v>40</v>
      </c>
      <c r="M150" s="98">
        <f t="shared" ref="M150:N150" si="63">M13-M40</f>
        <v>1674</v>
      </c>
      <c r="N150" s="98">
        <f t="shared" si="63"/>
        <v>2357</v>
      </c>
      <c r="O150" s="98">
        <f>O13-O40</f>
        <v>2078</v>
      </c>
      <c r="P150" s="186">
        <f t="shared" si="45"/>
        <v>97.834274952919017</v>
      </c>
      <c r="Q150" s="119">
        <f t="shared" si="46"/>
        <v>89.658083579569436</v>
      </c>
    </row>
    <row r="151" spans="2:17">
      <c r="B151" s="217"/>
      <c r="C151" s="129"/>
      <c r="D151" s="129"/>
      <c r="E151" s="129"/>
      <c r="F151" s="131" t="s">
        <v>152</v>
      </c>
      <c r="G151" s="97">
        <f t="shared" si="56"/>
        <v>139</v>
      </c>
      <c r="H151" s="99">
        <f t="shared" si="58"/>
        <v>0</v>
      </c>
      <c r="I151" s="98">
        <v>0</v>
      </c>
      <c r="J151" s="98">
        <v>0</v>
      </c>
      <c r="K151" s="98">
        <v>0</v>
      </c>
      <c r="L151" s="98">
        <v>0</v>
      </c>
      <c r="M151" s="98">
        <v>0</v>
      </c>
      <c r="N151" s="98">
        <v>0</v>
      </c>
      <c r="O151" s="98">
        <v>0</v>
      </c>
      <c r="P151" s="186">
        <v>0</v>
      </c>
      <c r="Q151" s="119">
        <v>0</v>
      </c>
    </row>
    <row r="152" spans="2:17" ht="30">
      <c r="B152" s="217"/>
      <c r="C152" s="129"/>
      <c r="D152" s="129"/>
      <c r="E152" s="129"/>
      <c r="F152" s="131" t="s">
        <v>249</v>
      </c>
      <c r="G152" s="97">
        <f t="shared" si="56"/>
        <v>140</v>
      </c>
      <c r="H152" s="99">
        <f t="shared" si="58"/>
        <v>12</v>
      </c>
      <c r="I152" s="98">
        <f t="shared" ref="I152" si="64">I126</f>
        <v>0</v>
      </c>
      <c r="J152" s="98">
        <f t="shared" ref="J152" si="65">J126</f>
        <v>0</v>
      </c>
      <c r="K152" s="98">
        <f>K126</f>
        <v>12</v>
      </c>
      <c r="L152" s="98">
        <v>0</v>
      </c>
      <c r="M152" s="98">
        <f t="shared" ref="M152:O152" si="66">M126</f>
        <v>0</v>
      </c>
      <c r="N152" s="98">
        <f t="shared" si="66"/>
        <v>0</v>
      </c>
      <c r="O152" s="98">
        <f t="shared" si="66"/>
        <v>0</v>
      </c>
      <c r="P152" s="186">
        <f t="shared" si="45"/>
        <v>0</v>
      </c>
      <c r="Q152" s="119">
        <f t="shared" si="46"/>
        <v>100</v>
      </c>
    </row>
    <row r="153" spans="2:17" ht="17.25" customHeight="1">
      <c r="B153" s="134" t="s">
        <v>38</v>
      </c>
      <c r="C153" s="129"/>
      <c r="D153" s="129"/>
      <c r="E153" s="129"/>
      <c r="F153" s="131" t="s">
        <v>250</v>
      </c>
      <c r="G153" s="97">
        <f t="shared" si="56"/>
        <v>141</v>
      </c>
      <c r="H153" s="99">
        <v>360</v>
      </c>
      <c r="I153" s="98">
        <v>373</v>
      </c>
      <c r="J153" s="98">
        <v>373</v>
      </c>
      <c r="K153" s="98">
        <v>325</v>
      </c>
      <c r="L153" s="98">
        <f>16/100*(L150+L152)</f>
        <v>6.4</v>
      </c>
      <c r="M153" s="98">
        <f t="shared" ref="M153:O153" si="67">16/100*(M150+M152)</f>
        <v>267.84000000000003</v>
      </c>
      <c r="N153" s="98">
        <f t="shared" si="67"/>
        <v>377.12</v>
      </c>
      <c r="O153" s="98">
        <f t="shared" si="67"/>
        <v>332.48</v>
      </c>
      <c r="P153" s="186">
        <f t="shared" si="45"/>
        <v>102.30153846153847</v>
      </c>
      <c r="Q153" s="119">
        <f t="shared" si="46"/>
        <v>90.277777777777786</v>
      </c>
    </row>
    <row r="154" spans="2:17" ht="17.25" customHeight="1">
      <c r="B154" s="135" t="s">
        <v>44</v>
      </c>
      <c r="C154" s="136"/>
      <c r="D154" s="129"/>
      <c r="E154" s="129"/>
      <c r="F154" s="131" t="s">
        <v>77</v>
      </c>
      <c r="G154" s="97"/>
      <c r="H154" s="99"/>
      <c r="I154" s="98"/>
      <c r="J154" s="98"/>
      <c r="K154" s="98"/>
      <c r="L154" s="98"/>
      <c r="M154" s="98"/>
      <c r="N154" s="98"/>
      <c r="O154" s="98"/>
      <c r="P154" s="186">
        <v>0</v>
      </c>
      <c r="Q154" s="119">
        <v>0</v>
      </c>
    </row>
    <row r="155" spans="2:17" ht="41.25" customHeight="1">
      <c r="B155" s="137"/>
      <c r="C155" s="213">
        <v>1</v>
      </c>
      <c r="D155" s="138"/>
      <c r="E155" s="138" t="s">
        <v>279</v>
      </c>
      <c r="F155" s="139" t="s">
        <v>283</v>
      </c>
      <c r="G155" s="97">
        <f>G153+1</f>
        <v>142</v>
      </c>
      <c r="H155" s="99">
        <v>7112</v>
      </c>
      <c r="I155" s="90">
        <v>7470</v>
      </c>
      <c r="J155" s="90">
        <v>7470</v>
      </c>
      <c r="K155" s="90">
        <f>K14</f>
        <v>7271</v>
      </c>
      <c r="L155" s="90">
        <f t="shared" ref="L155:O155" si="68">L14</f>
        <v>1321</v>
      </c>
      <c r="M155" s="90">
        <f t="shared" si="68"/>
        <v>4342</v>
      </c>
      <c r="N155" s="90">
        <f t="shared" si="68"/>
        <v>6565</v>
      </c>
      <c r="O155" s="90">
        <f t="shared" si="68"/>
        <v>8225</v>
      </c>
      <c r="P155" s="186">
        <f t="shared" si="45"/>
        <v>113.12061614633475</v>
      </c>
      <c r="Q155" s="119">
        <f t="shared" si="46"/>
        <v>102.23565804274466</v>
      </c>
    </row>
    <row r="156" spans="2:17" ht="30">
      <c r="B156" s="137"/>
      <c r="C156" s="213"/>
      <c r="D156" s="138"/>
      <c r="E156" s="138" t="s">
        <v>280</v>
      </c>
      <c r="F156" s="139" t="s">
        <v>284</v>
      </c>
      <c r="G156" s="97">
        <f t="shared" si="56"/>
        <v>143</v>
      </c>
      <c r="H156" s="99">
        <f t="shared" si="58"/>
        <v>0</v>
      </c>
      <c r="I156" s="89">
        <v>0</v>
      </c>
      <c r="J156" s="89">
        <v>0</v>
      </c>
      <c r="K156" s="89">
        <v>0</v>
      </c>
      <c r="L156" s="89">
        <v>0</v>
      </c>
      <c r="M156" s="89">
        <v>0</v>
      </c>
      <c r="N156" s="89">
        <v>0</v>
      </c>
      <c r="O156" s="89">
        <v>0</v>
      </c>
      <c r="P156" s="186">
        <v>0</v>
      </c>
      <c r="Q156" s="119">
        <v>0</v>
      </c>
    </row>
    <row r="157" spans="2:17" ht="75">
      <c r="B157" s="137"/>
      <c r="C157" s="213"/>
      <c r="D157" s="138"/>
      <c r="E157" s="138" t="s">
        <v>285</v>
      </c>
      <c r="F157" s="139" t="s">
        <v>286</v>
      </c>
      <c r="G157" s="97">
        <f t="shared" si="56"/>
        <v>144</v>
      </c>
      <c r="H157" s="99">
        <f t="shared" si="58"/>
        <v>0</v>
      </c>
      <c r="I157" s="89">
        <v>0</v>
      </c>
      <c r="J157" s="89">
        <v>0</v>
      </c>
      <c r="K157" s="89">
        <v>0</v>
      </c>
      <c r="L157" s="89">
        <v>0</v>
      </c>
      <c r="M157" s="89">
        <v>0</v>
      </c>
      <c r="N157" s="89">
        <v>0</v>
      </c>
      <c r="O157" s="89">
        <v>0</v>
      </c>
      <c r="P157" s="186">
        <v>0</v>
      </c>
      <c r="Q157" s="119">
        <v>0</v>
      </c>
    </row>
    <row r="158" spans="2:17" ht="25.5">
      <c r="B158" s="137"/>
      <c r="C158" s="140">
        <v>2</v>
      </c>
      <c r="D158" s="138"/>
      <c r="E158" s="138"/>
      <c r="F158" s="120" t="s">
        <v>358</v>
      </c>
      <c r="G158" s="97">
        <f t="shared" si="56"/>
        <v>145</v>
      </c>
      <c r="H158" s="99">
        <v>4743</v>
      </c>
      <c r="I158" s="89">
        <v>5235</v>
      </c>
      <c r="J158" s="89">
        <v>5235</v>
      </c>
      <c r="K158" s="89">
        <f t="shared" ref="K158:O158" si="69">K41</f>
        <v>5506</v>
      </c>
      <c r="L158" s="89">
        <f t="shared" si="69"/>
        <v>1311</v>
      </c>
      <c r="M158" s="89">
        <f t="shared" si="69"/>
        <v>2728</v>
      </c>
      <c r="N158" s="89">
        <f>N41</f>
        <v>4308</v>
      </c>
      <c r="O158" s="89">
        <f t="shared" si="69"/>
        <v>6298</v>
      </c>
      <c r="P158" s="186">
        <f t="shared" si="45"/>
        <v>114.38430802760624</v>
      </c>
      <c r="Q158" s="119">
        <f t="shared" si="46"/>
        <v>116.08686485346826</v>
      </c>
    </row>
    <row r="159" spans="2:17" ht="76.5">
      <c r="B159" s="137"/>
      <c r="C159" s="141"/>
      <c r="D159" s="138"/>
      <c r="E159" s="138" t="s">
        <v>6</v>
      </c>
      <c r="F159" s="120" t="s">
        <v>287</v>
      </c>
      <c r="G159" s="97">
        <f t="shared" si="56"/>
        <v>146</v>
      </c>
      <c r="H159" s="99">
        <f t="shared" si="58"/>
        <v>0</v>
      </c>
      <c r="I159" s="89">
        <v>0</v>
      </c>
      <c r="J159" s="89">
        <v>0</v>
      </c>
      <c r="K159" s="89">
        <v>0</v>
      </c>
      <c r="L159" s="89">
        <v>0</v>
      </c>
      <c r="M159" s="89">
        <v>0</v>
      </c>
      <c r="N159" s="89">
        <v>0</v>
      </c>
      <c r="O159" s="89">
        <v>0</v>
      </c>
      <c r="P159" s="186">
        <v>0</v>
      </c>
      <c r="Q159" s="119">
        <v>0</v>
      </c>
    </row>
    <row r="160" spans="2:17" ht="45">
      <c r="B160" s="142"/>
      <c r="C160" s="218">
        <v>3</v>
      </c>
      <c r="D160" s="140"/>
      <c r="E160" s="138" t="s">
        <v>279</v>
      </c>
      <c r="F160" s="139" t="s">
        <v>359</v>
      </c>
      <c r="G160" s="138">
        <v>147</v>
      </c>
      <c r="H160" s="99">
        <v>1322</v>
      </c>
      <c r="I160" s="89">
        <v>1586</v>
      </c>
      <c r="J160" s="89">
        <v>1586</v>
      </c>
      <c r="K160" s="89">
        <f>K98</f>
        <v>1568</v>
      </c>
      <c r="L160" s="89">
        <f>L98</f>
        <v>420</v>
      </c>
      <c r="M160" s="89">
        <f t="shared" ref="M160" si="70">M98</f>
        <v>880</v>
      </c>
      <c r="N160" s="89">
        <f>N98</f>
        <v>1300</v>
      </c>
      <c r="O160" s="89">
        <f>O98</f>
        <v>1820</v>
      </c>
      <c r="P160" s="186">
        <f t="shared" si="45"/>
        <v>116.07142857142858</v>
      </c>
      <c r="Q160" s="119">
        <f t="shared" si="46"/>
        <v>118.60816944024207</v>
      </c>
    </row>
    <row r="161" spans="2:17" ht="135">
      <c r="B161" s="142"/>
      <c r="C161" s="219"/>
      <c r="D161" s="140"/>
      <c r="E161" s="138" t="s">
        <v>6</v>
      </c>
      <c r="F161" s="143" t="s">
        <v>398</v>
      </c>
      <c r="G161" s="121" t="s">
        <v>328</v>
      </c>
      <c r="H161" s="99">
        <v>69</v>
      </c>
      <c r="I161" s="91">
        <v>264</v>
      </c>
      <c r="J161" s="91">
        <v>264</v>
      </c>
      <c r="K161" s="91">
        <v>0</v>
      </c>
      <c r="L161" s="91">
        <v>80</v>
      </c>
      <c r="M161" s="91">
        <f>80+45</f>
        <v>125</v>
      </c>
      <c r="N161" s="91">
        <f>80+90</f>
        <v>170</v>
      </c>
      <c r="O161" s="91">
        <f>80+165</f>
        <v>245</v>
      </c>
      <c r="P161" s="186">
        <v>0</v>
      </c>
      <c r="Q161" s="119">
        <f t="shared" si="46"/>
        <v>0</v>
      </c>
    </row>
    <row r="162" spans="2:17" ht="30">
      <c r="B162" s="137"/>
      <c r="C162" s="144">
        <v>4</v>
      </c>
      <c r="D162" s="138"/>
      <c r="E162" s="138" t="s">
        <v>279</v>
      </c>
      <c r="F162" s="139" t="s">
        <v>288</v>
      </c>
      <c r="G162" s="138">
        <v>148</v>
      </c>
      <c r="H162" s="99">
        <v>17</v>
      </c>
      <c r="I162" s="89">
        <v>17</v>
      </c>
      <c r="J162" s="89">
        <v>17</v>
      </c>
      <c r="K162" s="89">
        <v>16</v>
      </c>
      <c r="L162" s="89">
        <v>17</v>
      </c>
      <c r="M162" s="89">
        <v>17</v>
      </c>
      <c r="N162" s="89">
        <v>17</v>
      </c>
      <c r="O162" s="89">
        <v>17</v>
      </c>
      <c r="P162" s="186">
        <f t="shared" si="45"/>
        <v>106.25</v>
      </c>
      <c r="Q162" s="119">
        <f t="shared" si="46"/>
        <v>94.117647058823522</v>
      </c>
    </row>
    <row r="163" spans="2:17">
      <c r="B163" s="137"/>
      <c r="C163" s="140">
        <v>5</v>
      </c>
      <c r="D163" s="138"/>
      <c r="E163" s="138" t="s">
        <v>278</v>
      </c>
      <c r="F163" s="139" t="s">
        <v>289</v>
      </c>
      <c r="G163" s="138">
        <f>1+G162</f>
        <v>149</v>
      </c>
      <c r="H163" s="99">
        <v>15</v>
      </c>
      <c r="I163" s="89">
        <v>16</v>
      </c>
      <c r="J163" s="89">
        <v>16</v>
      </c>
      <c r="K163" s="89">
        <v>16</v>
      </c>
      <c r="L163" s="89">
        <v>16</v>
      </c>
      <c r="M163" s="89">
        <v>17</v>
      </c>
      <c r="N163" s="89">
        <v>17</v>
      </c>
      <c r="O163" s="89">
        <v>17</v>
      </c>
      <c r="P163" s="186">
        <f t="shared" si="45"/>
        <v>106.25</v>
      </c>
      <c r="Q163" s="119">
        <f t="shared" si="46"/>
        <v>106.66666666666667</v>
      </c>
    </row>
    <row r="164" spans="2:17" ht="90">
      <c r="B164" s="137"/>
      <c r="C164" s="213">
        <v>6</v>
      </c>
      <c r="D164" s="138"/>
      <c r="E164" s="138" t="s">
        <v>290</v>
      </c>
      <c r="F164" s="139" t="s">
        <v>396</v>
      </c>
      <c r="G164" s="138">
        <f t="shared" ref="G164:G185" si="71">1+G163</f>
        <v>150</v>
      </c>
      <c r="H164" s="174">
        <v>7.34</v>
      </c>
      <c r="I164" s="91">
        <v>8.26</v>
      </c>
      <c r="J164" s="91">
        <v>8.26</v>
      </c>
      <c r="K164" s="91">
        <f>K160/K163/12</f>
        <v>8.1666666666666661</v>
      </c>
      <c r="L164" s="91">
        <f>L160/L163/3</f>
        <v>8.75</v>
      </c>
      <c r="M164" s="91">
        <f>M160/M163/6</f>
        <v>8.6274509803921564</v>
      </c>
      <c r="N164" s="91">
        <f>N160/N163/9</f>
        <v>8.4967320261437909</v>
      </c>
      <c r="O164" s="91">
        <f>O160/O163/12</f>
        <v>8.9215686274509807</v>
      </c>
      <c r="P164" s="186">
        <f t="shared" si="45"/>
        <v>109.24369747899161</v>
      </c>
      <c r="Q164" s="119">
        <f t="shared" si="46"/>
        <v>111.26248864668482</v>
      </c>
    </row>
    <row r="165" spans="2:17" ht="89.25">
      <c r="B165" s="137"/>
      <c r="C165" s="213"/>
      <c r="D165" s="138"/>
      <c r="E165" s="138" t="s">
        <v>291</v>
      </c>
      <c r="F165" s="120" t="s">
        <v>397</v>
      </c>
      <c r="G165" s="138">
        <f t="shared" si="71"/>
        <v>151</v>
      </c>
      <c r="H165" s="174">
        <v>7.34</v>
      </c>
      <c r="I165" s="91">
        <v>8.26</v>
      </c>
      <c r="J165" s="91">
        <v>8.26</v>
      </c>
      <c r="K165" s="91">
        <f>K160/K163/12</f>
        <v>8.1666666666666661</v>
      </c>
      <c r="L165" s="91">
        <f>L164</f>
        <v>8.75</v>
      </c>
      <c r="M165" s="91">
        <f t="shared" ref="M165:O165" si="72">M164</f>
        <v>8.6274509803921564</v>
      </c>
      <c r="N165" s="91">
        <f t="shared" si="72"/>
        <v>8.4967320261437909</v>
      </c>
      <c r="O165" s="91">
        <f t="shared" si="72"/>
        <v>8.9215686274509807</v>
      </c>
      <c r="P165" s="186">
        <f t="shared" si="45"/>
        <v>109.24369747899161</v>
      </c>
      <c r="Q165" s="119">
        <f t="shared" si="46"/>
        <v>111.26248864668482</v>
      </c>
    </row>
    <row r="166" spans="2:17" ht="96.75" customHeight="1">
      <c r="B166" s="137"/>
      <c r="C166" s="140"/>
      <c r="D166" s="121"/>
      <c r="E166" s="121" t="s">
        <v>56</v>
      </c>
      <c r="F166" s="139" t="s">
        <v>292</v>
      </c>
      <c r="G166" s="138">
        <f t="shared" si="71"/>
        <v>152</v>
      </c>
      <c r="H166" s="174">
        <v>7.34</v>
      </c>
      <c r="I166" s="92">
        <v>8.26</v>
      </c>
      <c r="J166" s="92">
        <v>8.26</v>
      </c>
      <c r="K166" s="92">
        <f>K160/12/K163</f>
        <v>8.1666666666666661</v>
      </c>
      <c r="L166" s="91">
        <f>(L160-L161)/L163/3</f>
        <v>7.083333333333333</v>
      </c>
      <c r="M166" s="91">
        <f>(M160-M161)/M163/6</f>
        <v>7.4019607843137258</v>
      </c>
      <c r="N166" s="91">
        <f>(N160-N161)/N163/9</f>
        <v>7.3856209150326793</v>
      </c>
      <c r="O166" s="91">
        <f>(O160-O161)/O163/12</f>
        <v>7.7205882352941169</v>
      </c>
      <c r="P166" s="186">
        <f t="shared" si="45"/>
        <v>94.537815126050418</v>
      </c>
      <c r="Q166" s="119">
        <f t="shared" si="46"/>
        <v>111.26248864668482</v>
      </c>
    </row>
    <row r="167" spans="2:17" ht="75">
      <c r="B167" s="137"/>
      <c r="C167" s="213">
        <v>7</v>
      </c>
      <c r="D167" s="138"/>
      <c r="E167" s="138" t="s">
        <v>293</v>
      </c>
      <c r="F167" s="139" t="s">
        <v>360</v>
      </c>
      <c r="G167" s="138">
        <f t="shared" si="71"/>
        <v>153</v>
      </c>
      <c r="H167" s="99">
        <v>474</v>
      </c>
      <c r="I167" s="91">
        <v>466.88</v>
      </c>
      <c r="J167" s="91">
        <v>466.88</v>
      </c>
      <c r="K167" s="91">
        <f>K14/K163</f>
        <v>454.4375</v>
      </c>
      <c r="L167" s="91">
        <f>L14/L163</f>
        <v>82.5625</v>
      </c>
      <c r="M167" s="91">
        <f t="shared" ref="M167:O167" si="73">M14/M163</f>
        <v>255.41176470588235</v>
      </c>
      <c r="N167" s="91">
        <f t="shared" si="73"/>
        <v>386.1764705882353</v>
      </c>
      <c r="O167" s="91">
        <f t="shared" si="73"/>
        <v>483.8235294117647</v>
      </c>
      <c r="P167" s="186">
        <f t="shared" si="45"/>
        <v>106.46646225537388</v>
      </c>
      <c r="Q167" s="119">
        <f t="shared" si="46"/>
        <v>95.872890295358644</v>
      </c>
    </row>
    <row r="168" spans="2:17" ht="75">
      <c r="B168" s="137"/>
      <c r="C168" s="213"/>
      <c r="D168" s="138"/>
      <c r="E168" s="138" t="s">
        <v>294</v>
      </c>
      <c r="F168" s="139" t="s">
        <v>295</v>
      </c>
      <c r="G168" s="138">
        <f t="shared" si="71"/>
        <v>154</v>
      </c>
      <c r="H168" s="99">
        <v>474</v>
      </c>
      <c r="I168" s="91">
        <v>466.88</v>
      </c>
      <c r="J168" s="91">
        <v>466.88</v>
      </c>
      <c r="K168" s="91">
        <f>K14/K163</f>
        <v>454.4375</v>
      </c>
      <c r="L168" s="91">
        <f t="shared" ref="L168:O168" si="74">L14/L163</f>
        <v>82.5625</v>
      </c>
      <c r="M168" s="91">
        <f t="shared" si="74"/>
        <v>255.41176470588235</v>
      </c>
      <c r="N168" s="91">
        <f t="shared" si="74"/>
        <v>386.1764705882353</v>
      </c>
      <c r="O168" s="91">
        <f t="shared" si="74"/>
        <v>483.8235294117647</v>
      </c>
      <c r="P168" s="186">
        <f t="shared" ref="P168:P178" si="75">O168/K168*100</f>
        <v>106.46646225537388</v>
      </c>
      <c r="Q168" s="119">
        <f t="shared" ref="Q168:Q178" si="76">K168/H168*100</f>
        <v>95.872890295358644</v>
      </c>
    </row>
    <row r="169" spans="2:17" ht="75">
      <c r="B169" s="137"/>
      <c r="C169" s="213"/>
      <c r="D169" s="138"/>
      <c r="E169" s="138" t="s">
        <v>296</v>
      </c>
      <c r="F169" s="139" t="s">
        <v>361</v>
      </c>
      <c r="G169" s="138">
        <f t="shared" si="71"/>
        <v>155</v>
      </c>
      <c r="H169" s="99">
        <f t="shared" si="58"/>
        <v>0</v>
      </c>
      <c r="I169" s="93">
        <v>0</v>
      </c>
      <c r="J169" s="93">
        <v>0</v>
      </c>
      <c r="K169" s="93">
        <v>0</v>
      </c>
      <c r="L169" s="93">
        <v>0</v>
      </c>
      <c r="M169" s="93">
        <v>0</v>
      </c>
      <c r="N169" s="93">
        <v>0</v>
      </c>
      <c r="O169" s="93">
        <v>0</v>
      </c>
      <c r="P169" s="186">
        <v>0</v>
      </c>
      <c r="Q169" s="119">
        <v>0</v>
      </c>
    </row>
    <row r="170" spans="2:17" ht="45">
      <c r="B170" s="137"/>
      <c r="C170" s="213"/>
      <c r="D170" s="138"/>
      <c r="E170" s="138" t="s">
        <v>297</v>
      </c>
      <c r="F170" s="139" t="s">
        <v>298</v>
      </c>
      <c r="G170" s="138">
        <f t="shared" si="71"/>
        <v>156</v>
      </c>
      <c r="H170" s="99">
        <f t="shared" si="58"/>
        <v>0</v>
      </c>
      <c r="I170" s="93">
        <v>0</v>
      </c>
      <c r="J170" s="93">
        <v>0</v>
      </c>
      <c r="K170" s="93">
        <v>0</v>
      </c>
      <c r="L170" s="93">
        <v>0</v>
      </c>
      <c r="M170" s="93">
        <v>0</v>
      </c>
      <c r="N170" s="93">
        <v>0</v>
      </c>
      <c r="O170" s="93">
        <v>0</v>
      </c>
      <c r="P170" s="186">
        <v>0</v>
      </c>
      <c r="Q170" s="119">
        <v>0</v>
      </c>
    </row>
    <row r="171" spans="2:17" ht="30">
      <c r="B171" s="137"/>
      <c r="C171" s="213"/>
      <c r="D171" s="138"/>
      <c r="E171" s="138" t="s">
        <v>279</v>
      </c>
      <c r="F171" s="139" t="s">
        <v>299</v>
      </c>
      <c r="G171" s="138">
        <f t="shared" si="71"/>
        <v>157</v>
      </c>
      <c r="H171" s="99">
        <f t="shared" si="58"/>
        <v>0</v>
      </c>
      <c r="I171" s="93">
        <v>0</v>
      </c>
      <c r="J171" s="93">
        <v>0</v>
      </c>
      <c r="K171" s="93">
        <v>0</v>
      </c>
      <c r="L171" s="93">
        <v>0</v>
      </c>
      <c r="M171" s="93">
        <v>0</v>
      </c>
      <c r="N171" s="93">
        <v>0</v>
      </c>
      <c r="O171" s="93">
        <v>0</v>
      </c>
      <c r="P171" s="186">
        <v>0</v>
      </c>
      <c r="Q171" s="119">
        <v>0</v>
      </c>
    </row>
    <row r="172" spans="2:17">
      <c r="B172" s="137"/>
      <c r="C172" s="213"/>
      <c r="D172" s="138"/>
      <c r="E172" s="138" t="s">
        <v>278</v>
      </c>
      <c r="F172" s="139" t="s">
        <v>300</v>
      </c>
      <c r="G172" s="138">
        <f t="shared" si="71"/>
        <v>158</v>
      </c>
      <c r="H172" s="99">
        <f t="shared" si="58"/>
        <v>0</v>
      </c>
      <c r="I172" s="93">
        <v>0</v>
      </c>
      <c r="J172" s="93">
        <v>0</v>
      </c>
      <c r="K172" s="93">
        <v>0</v>
      </c>
      <c r="L172" s="93">
        <v>0</v>
      </c>
      <c r="M172" s="93">
        <v>0</v>
      </c>
      <c r="N172" s="93">
        <v>0</v>
      </c>
      <c r="O172" s="93">
        <v>0</v>
      </c>
      <c r="P172" s="186">
        <v>0</v>
      </c>
      <c r="Q172" s="119">
        <v>0</v>
      </c>
    </row>
    <row r="173" spans="2:17">
      <c r="B173" s="137"/>
      <c r="C173" s="213"/>
      <c r="D173" s="138"/>
      <c r="E173" s="138" t="s">
        <v>278</v>
      </c>
      <c r="F173" s="139" t="s">
        <v>301</v>
      </c>
      <c r="G173" s="138">
        <f t="shared" si="71"/>
        <v>159</v>
      </c>
      <c r="H173" s="99">
        <f t="shared" si="58"/>
        <v>0</v>
      </c>
      <c r="I173" s="93">
        <v>0</v>
      </c>
      <c r="J173" s="93">
        <v>0</v>
      </c>
      <c r="K173" s="93">
        <v>0</v>
      </c>
      <c r="L173" s="93">
        <v>0</v>
      </c>
      <c r="M173" s="93">
        <v>0</v>
      </c>
      <c r="N173" s="93">
        <v>0</v>
      </c>
      <c r="O173" s="93">
        <v>0</v>
      </c>
      <c r="P173" s="186">
        <v>0</v>
      </c>
      <c r="Q173" s="119">
        <v>0</v>
      </c>
    </row>
    <row r="174" spans="2:17" ht="45">
      <c r="B174" s="137"/>
      <c r="C174" s="213"/>
      <c r="D174" s="138"/>
      <c r="E174" s="138" t="s">
        <v>282</v>
      </c>
      <c r="F174" s="139" t="s">
        <v>362</v>
      </c>
      <c r="G174" s="138">
        <f t="shared" si="71"/>
        <v>160</v>
      </c>
      <c r="H174" s="99">
        <f t="shared" si="58"/>
        <v>0</v>
      </c>
      <c r="I174" s="93">
        <v>0</v>
      </c>
      <c r="J174" s="93">
        <v>0</v>
      </c>
      <c r="K174" s="93">
        <v>0</v>
      </c>
      <c r="L174" s="93">
        <v>0</v>
      </c>
      <c r="M174" s="93">
        <v>0</v>
      </c>
      <c r="N174" s="93">
        <v>0</v>
      </c>
      <c r="O174" s="93">
        <v>0</v>
      </c>
      <c r="P174" s="186">
        <v>0</v>
      </c>
      <c r="Q174" s="119">
        <v>0</v>
      </c>
    </row>
    <row r="175" spans="2:17">
      <c r="B175" s="137"/>
      <c r="C175" s="140">
        <v>8</v>
      </c>
      <c r="D175" s="138"/>
      <c r="E175" s="138" t="s">
        <v>278</v>
      </c>
      <c r="F175" s="139" t="s">
        <v>302</v>
      </c>
      <c r="G175" s="138">
        <f t="shared" si="71"/>
        <v>161</v>
      </c>
      <c r="H175" s="99">
        <f t="shared" si="58"/>
        <v>0</v>
      </c>
      <c r="I175" s="89">
        <v>0</v>
      </c>
      <c r="J175" s="89">
        <v>0</v>
      </c>
      <c r="K175" s="89">
        <v>0</v>
      </c>
      <c r="L175" s="89">
        <v>0</v>
      </c>
      <c r="M175" s="89">
        <v>0</v>
      </c>
      <c r="N175" s="89">
        <v>0</v>
      </c>
      <c r="O175" s="89">
        <v>0</v>
      </c>
      <c r="P175" s="186">
        <v>0</v>
      </c>
      <c r="Q175" s="119">
        <v>0</v>
      </c>
    </row>
    <row r="176" spans="2:17">
      <c r="B176" s="137"/>
      <c r="C176" s="213">
        <v>9</v>
      </c>
      <c r="D176" s="138"/>
      <c r="E176" s="138" t="s">
        <v>281</v>
      </c>
      <c r="F176" s="139" t="s">
        <v>303</v>
      </c>
      <c r="G176" s="138">
        <f t="shared" si="71"/>
        <v>162</v>
      </c>
      <c r="H176" s="99">
        <v>34</v>
      </c>
      <c r="I176" s="89">
        <f>I178</f>
        <v>34</v>
      </c>
      <c r="J176" s="89">
        <f>J178</f>
        <v>34</v>
      </c>
      <c r="K176" s="89">
        <v>34</v>
      </c>
      <c r="L176" s="89">
        <v>34</v>
      </c>
      <c r="M176" s="89">
        <v>34</v>
      </c>
      <c r="N176" s="89">
        <v>34</v>
      </c>
      <c r="O176" s="89">
        <f>O178</f>
        <v>34</v>
      </c>
      <c r="P176" s="186">
        <f t="shared" si="75"/>
        <v>100</v>
      </c>
      <c r="Q176" s="119">
        <f t="shared" si="76"/>
        <v>100</v>
      </c>
    </row>
    <row r="177" spans="2:18" ht="45">
      <c r="B177" s="137"/>
      <c r="C177" s="213"/>
      <c r="D177" s="138"/>
      <c r="E177" s="138" t="s">
        <v>282</v>
      </c>
      <c r="F177" s="139" t="s">
        <v>304</v>
      </c>
      <c r="G177" s="138">
        <f t="shared" si="71"/>
        <v>163</v>
      </c>
      <c r="H177" s="99">
        <f t="shared" si="58"/>
        <v>0</v>
      </c>
      <c r="I177" s="89">
        <v>0</v>
      </c>
      <c r="J177" s="89">
        <v>0</v>
      </c>
      <c r="K177" s="89">
        <v>0</v>
      </c>
      <c r="L177" s="89"/>
      <c r="M177" s="89">
        <v>0</v>
      </c>
      <c r="N177" s="89">
        <v>0</v>
      </c>
      <c r="O177" s="89">
        <v>0</v>
      </c>
      <c r="P177" s="186">
        <v>0</v>
      </c>
      <c r="Q177" s="119">
        <v>0</v>
      </c>
    </row>
    <row r="178" spans="2:18" ht="30">
      <c r="B178" s="137"/>
      <c r="C178" s="213"/>
      <c r="D178" s="138"/>
      <c r="E178" s="138" t="s">
        <v>281</v>
      </c>
      <c r="F178" s="145" t="s">
        <v>305</v>
      </c>
      <c r="G178" s="138">
        <f t="shared" si="71"/>
        <v>164</v>
      </c>
      <c r="H178" s="99">
        <v>34</v>
      </c>
      <c r="I178" s="89">
        <v>34</v>
      </c>
      <c r="J178" s="89">
        <v>34</v>
      </c>
      <c r="K178" s="89">
        <v>34</v>
      </c>
      <c r="L178" s="89">
        <v>34</v>
      </c>
      <c r="M178" s="89">
        <v>34</v>
      </c>
      <c r="N178" s="89">
        <v>34</v>
      </c>
      <c r="O178" s="89">
        <v>34</v>
      </c>
      <c r="P178" s="186">
        <f t="shared" si="75"/>
        <v>100</v>
      </c>
      <c r="Q178" s="119">
        <f t="shared" si="76"/>
        <v>100</v>
      </c>
    </row>
    <row r="179" spans="2:18">
      <c r="B179" s="137"/>
      <c r="C179" s="213"/>
      <c r="D179" s="138"/>
      <c r="E179" s="138" t="s">
        <v>281</v>
      </c>
      <c r="F179" s="139" t="s">
        <v>306</v>
      </c>
      <c r="G179" s="138">
        <f t="shared" si="71"/>
        <v>165</v>
      </c>
      <c r="H179" s="99">
        <f t="shared" si="58"/>
        <v>0</v>
      </c>
      <c r="I179" s="89">
        <v>0</v>
      </c>
      <c r="J179" s="89">
        <v>0</v>
      </c>
      <c r="K179" s="89">
        <v>0</v>
      </c>
      <c r="L179" s="89">
        <v>0</v>
      </c>
      <c r="M179" s="89">
        <v>0</v>
      </c>
      <c r="N179" s="89">
        <v>0</v>
      </c>
      <c r="O179" s="89">
        <v>0</v>
      </c>
      <c r="P179" s="186">
        <v>0</v>
      </c>
      <c r="Q179" s="119">
        <v>0</v>
      </c>
    </row>
    <row r="180" spans="2:18">
      <c r="B180" s="137"/>
      <c r="C180" s="213"/>
      <c r="D180" s="138"/>
      <c r="E180" s="138" t="s">
        <v>281</v>
      </c>
      <c r="F180" s="139" t="s">
        <v>307</v>
      </c>
      <c r="G180" s="138">
        <f t="shared" si="71"/>
        <v>166</v>
      </c>
      <c r="H180" s="99">
        <f t="shared" si="58"/>
        <v>0</v>
      </c>
      <c r="I180" s="89">
        <v>0</v>
      </c>
      <c r="J180" s="89">
        <v>0</v>
      </c>
      <c r="K180" s="89">
        <v>0</v>
      </c>
      <c r="L180" s="89">
        <v>0</v>
      </c>
      <c r="M180" s="89">
        <v>0</v>
      </c>
      <c r="N180" s="89">
        <v>0</v>
      </c>
      <c r="O180" s="89">
        <v>0</v>
      </c>
      <c r="P180" s="186">
        <v>0</v>
      </c>
      <c r="Q180" s="119">
        <v>0</v>
      </c>
    </row>
    <row r="181" spans="2:18">
      <c r="B181" s="137"/>
      <c r="C181" s="213"/>
      <c r="D181" s="138"/>
      <c r="E181" s="138" t="s">
        <v>281</v>
      </c>
      <c r="F181" s="139" t="s">
        <v>251</v>
      </c>
      <c r="G181" s="138">
        <f t="shared" si="71"/>
        <v>167</v>
      </c>
      <c r="H181" s="99">
        <f t="shared" si="58"/>
        <v>0</v>
      </c>
      <c r="I181" s="89">
        <v>0</v>
      </c>
      <c r="J181" s="89">
        <v>0</v>
      </c>
      <c r="K181" s="89">
        <v>0</v>
      </c>
      <c r="L181" s="89">
        <v>0</v>
      </c>
      <c r="M181" s="89">
        <v>0</v>
      </c>
      <c r="N181" s="89">
        <v>0</v>
      </c>
      <c r="O181" s="89">
        <v>0</v>
      </c>
      <c r="P181" s="186">
        <v>0</v>
      </c>
      <c r="Q181" s="119">
        <v>0</v>
      </c>
    </row>
    <row r="182" spans="2:18" ht="45">
      <c r="B182" s="137"/>
      <c r="C182" s="141">
        <v>10</v>
      </c>
      <c r="D182" s="146"/>
      <c r="E182" s="146" t="s">
        <v>282</v>
      </c>
      <c r="F182" s="147" t="s">
        <v>308</v>
      </c>
      <c r="G182" s="138">
        <f t="shared" si="71"/>
        <v>168</v>
      </c>
      <c r="H182" s="99">
        <f t="shared" si="58"/>
        <v>0</v>
      </c>
      <c r="I182" s="94">
        <v>0</v>
      </c>
      <c r="J182" s="94">
        <v>0</v>
      </c>
      <c r="K182" s="94">
        <v>0</v>
      </c>
      <c r="L182" s="94">
        <v>0</v>
      </c>
      <c r="M182" s="94">
        <v>0</v>
      </c>
      <c r="N182" s="94">
        <v>0</v>
      </c>
      <c r="O182" s="94">
        <v>0</v>
      </c>
      <c r="P182" s="186">
        <v>0</v>
      </c>
      <c r="Q182" s="119">
        <v>0</v>
      </c>
    </row>
    <row r="183" spans="2:18" ht="25.5">
      <c r="B183" s="148"/>
      <c r="C183" s="214">
        <v>11</v>
      </c>
      <c r="D183" s="138"/>
      <c r="E183" s="138"/>
      <c r="F183" s="120" t="s">
        <v>309</v>
      </c>
      <c r="G183" s="138">
        <f t="shared" si="71"/>
        <v>169</v>
      </c>
      <c r="H183" s="99">
        <f t="shared" si="58"/>
        <v>0</v>
      </c>
      <c r="I183" s="89">
        <v>0</v>
      </c>
      <c r="J183" s="89">
        <v>0</v>
      </c>
      <c r="K183" s="89">
        <v>0</v>
      </c>
      <c r="L183" s="89">
        <v>0</v>
      </c>
      <c r="M183" s="89">
        <v>0</v>
      </c>
      <c r="N183" s="89">
        <v>0</v>
      </c>
      <c r="O183" s="89">
        <v>0</v>
      </c>
      <c r="P183" s="186">
        <v>0</v>
      </c>
      <c r="Q183" s="119">
        <v>0</v>
      </c>
    </row>
    <row r="184" spans="2:18">
      <c r="B184" s="148"/>
      <c r="C184" s="215"/>
      <c r="D184" s="138"/>
      <c r="E184" s="138"/>
      <c r="F184" s="121" t="s">
        <v>310</v>
      </c>
      <c r="G184" s="138">
        <f t="shared" si="71"/>
        <v>170</v>
      </c>
      <c r="H184" s="99">
        <f t="shared" si="58"/>
        <v>0</v>
      </c>
      <c r="I184" s="89">
        <v>0</v>
      </c>
      <c r="J184" s="89">
        <v>0</v>
      </c>
      <c r="K184" s="89">
        <v>0</v>
      </c>
      <c r="L184" s="89">
        <v>0</v>
      </c>
      <c r="M184" s="89">
        <v>0</v>
      </c>
      <c r="N184" s="89">
        <v>0</v>
      </c>
      <c r="O184" s="89">
        <v>0</v>
      </c>
      <c r="P184" s="186">
        <v>0</v>
      </c>
      <c r="Q184" s="119">
        <v>0</v>
      </c>
    </row>
    <row r="185" spans="2:18">
      <c r="B185" s="149"/>
      <c r="C185" s="216"/>
      <c r="D185" s="138"/>
      <c r="E185" s="138"/>
      <c r="F185" s="121" t="s">
        <v>311</v>
      </c>
      <c r="G185" s="138">
        <f t="shared" si="71"/>
        <v>171</v>
      </c>
      <c r="H185" s="99">
        <f t="shared" si="58"/>
        <v>0</v>
      </c>
      <c r="I185" s="89">
        <v>0</v>
      </c>
      <c r="J185" s="89">
        <v>0</v>
      </c>
      <c r="K185" s="89">
        <v>0</v>
      </c>
      <c r="L185" s="89">
        <v>0</v>
      </c>
      <c r="M185" s="89">
        <v>0</v>
      </c>
      <c r="N185" s="89">
        <v>0</v>
      </c>
      <c r="O185" s="89">
        <v>0</v>
      </c>
      <c r="P185" s="186">
        <v>0</v>
      </c>
      <c r="Q185" s="119">
        <v>0</v>
      </c>
    </row>
    <row r="186" spans="2:18">
      <c r="B186" s="150"/>
      <c r="C186" s="150"/>
      <c r="D186" s="150"/>
      <c r="E186" s="150"/>
      <c r="F186" s="122"/>
      <c r="G186" s="150"/>
      <c r="H186" s="151"/>
      <c r="I186" s="151"/>
    </row>
    <row r="187" spans="2:18">
      <c r="B187" s="150"/>
      <c r="C187" s="150"/>
      <c r="D187" s="150"/>
      <c r="E187" s="150"/>
      <c r="F187" s="122"/>
      <c r="G187" s="150"/>
      <c r="H187" s="151"/>
      <c r="I187" s="151"/>
    </row>
    <row r="188" spans="2:18">
      <c r="B188" s="105"/>
      <c r="C188" s="105"/>
      <c r="D188" s="96"/>
      <c r="E188" s="105"/>
      <c r="F188" s="96" t="s">
        <v>182</v>
      </c>
      <c r="G188" s="105"/>
      <c r="H188" s="96"/>
      <c r="I188" s="152" t="s">
        <v>183</v>
      </c>
      <c r="J188" s="152"/>
      <c r="K188" s="152"/>
      <c r="L188" s="152"/>
      <c r="M188" s="70" t="s">
        <v>425</v>
      </c>
      <c r="N188" s="70"/>
      <c r="O188"/>
      <c r="P188"/>
      <c r="Q188"/>
      <c r="R188"/>
    </row>
    <row r="189" spans="2:18">
      <c r="B189" s="105"/>
      <c r="C189" s="105"/>
      <c r="D189" s="96"/>
      <c r="E189" s="105"/>
      <c r="F189" s="96" t="s">
        <v>271</v>
      </c>
      <c r="G189" s="105"/>
      <c r="H189" s="96"/>
      <c r="I189" s="152" t="s">
        <v>272</v>
      </c>
      <c r="J189" s="152"/>
      <c r="K189" s="152"/>
      <c r="L189" s="152"/>
      <c r="M189" s="6" t="s">
        <v>405</v>
      </c>
      <c r="N189" s="6"/>
      <c r="O189" s="6"/>
      <c r="P189" s="6"/>
      <c r="Q189" s="6"/>
      <c r="R189" s="6"/>
    </row>
    <row r="190" spans="2:18">
      <c r="B190" s="153"/>
      <c r="C190" s="153"/>
      <c r="D190" s="153"/>
      <c r="E190" s="153"/>
      <c r="F190" s="153"/>
      <c r="G190" s="107"/>
    </row>
    <row r="191" spans="2:18">
      <c r="B191" s="153"/>
      <c r="C191" s="153"/>
      <c r="D191" s="153"/>
      <c r="E191" s="153"/>
      <c r="F191" s="153"/>
      <c r="G191" s="107"/>
    </row>
    <row r="192" spans="2:18">
      <c r="B192" s="153"/>
      <c r="C192" s="153"/>
      <c r="D192" s="153"/>
      <c r="E192" s="153"/>
      <c r="F192" s="153"/>
      <c r="G192" s="107"/>
    </row>
    <row r="193" spans="2:7">
      <c r="B193" s="153"/>
      <c r="C193" s="153"/>
      <c r="D193" s="153"/>
      <c r="E193" s="153"/>
      <c r="F193" s="153"/>
      <c r="G193" s="107"/>
    </row>
    <row r="194" spans="2:7">
      <c r="B194" s="153"/>
      <c r="C194" s="153"/>
      <c r="D194" s="153"/>
      <c r="E194" s="153"/>
      <c r="F194" s="153"/>
      <c r="G194" s="107"/>
    </row>
    <row r="195" spans="2:7">
      <c r="B195" s="153"/>
      <c r="C195" s="153"/>
      <c r="D195" s="153"/>
      <c r="E195" s="153"/>
      <c r="F195" s="153"/>
      <c r="G195" s="107"/>
    </row>
    <row r="196" spans="2:7">
      <c r="B196" s="153"/>
      <c r="C196" s="153"/>
      <c r="D196" s="153"/>
      <c r="E196" s="153"/>
      <c r="F196" s="153"/>
      <c r="G196" s="107"/>
    </row>
  </sheetData>
  <mergeCells count="12">
    <mergeCell ref="B8:F11"/>
    <mergeCell ref="G8:G11"/>
    <mergeCell ref="C12:D12"/>
    <mergeCell ref="E12:F12"/>
    <mergeCell ref="C167:C174"/>
    <mergeCell ref="C176:C181"/>
    <mergeCell ref="C183:C185"/>
    <mergeCell ref="B40:B149"/>
    <mergeCell ref="B150:B152"/>
    <mergeCell ref="C155:C157"/>
    <mergeCell ref="C160:C161"/>
    <mergeCell ref="C164:C165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L32"/>
  <sheetViews>
    <sheetView workbookViewId="0">
      <selection activeCell="H6" sqref="H6"/>
    </sheetView>
  </sheetViews>
  <sheetFormatPr defaultColWidth="9.140625" defaultRowHeight="15"/>
  <cols>
    <col min="1" max="1" width="5.85546875" style="14" customWidth="1"/>
    <col min="2" max="2" width="19.7109375" style="14" customWidth="1"/>
    <col min="3" max="16384" width="9.140625" style="14"/>
  </cols>
  <sheetData>
    <row r="2" spans="1:12">
      <c r="A2" s="7" t="s">
        <v>324</v>
      </c>
      <c r="B2" s="7"/>
      <c r="C2" s="7"/>
      <c r="D2" s="7"/>
      <c r="E2" s="7"/>
      <c r="F2" s="70" t="s">
        <v>418</v>
      </c>
      <c r="G2" s="70"/>
      <c r="H2" s="4"/>
      <c r="I2" s="5"/>
      <c r="J2" s="15"/>
    </row>
    <row r="3" spans="1:12">
      <c r="A3" s="7" t="s">
        <v>376</v>
      </c>
      <c r="B3" s="7"/>
      <c r="C3" s="7"/>
      <c r="D3" s="7"/>
      <c r="E3" s="7"/>
      <c r="F3" s="3"/>
      <c r="G3" s="18"/>
      <c r="H3" s="18"/>
      <c r="I3" s="16"/>
      <c r="J3" s="17"/>
    </row>
    <row r="4" spans="1:12">
      <c r="A4" s="18"/>
      <c r="B4" s="18"/>
      <c r="C4" s="18"/>
      <c r="D4" s="18"/>
      <c r="E4" s="18"/>
      <c r="F4" s="18"/>
      <c r="G4" s="18"/>
      <c r="H4" s="18"/>
      <c r="I4" s="16"/>
      <c r="J4" s="17"/>
    </row>
    <row r="5" spans="1:12">
      <c r="A5" s="17"/>
      <c r="B5" s="17"/>
      <c r="C5" s="17"/>
      <c r="D5" s="17"/>
      <c r="E5" s="17"/>
      <c r="F5" s="17"/>
      <c r="G5" s="17"/>
      <c r="H5" s="17"/>
      <c r="I5" s="17"/>
      <c r="J5" s="17"/>
    </row>
    <row r="6" spans="1:12">
      <c r="A6" s="17"/>
      <c r="B6" s="17"/>
      <c r="C6" s="17"/>
      <c r="D6" s="17"/>
      <c r="E6" s="17"/>
      <c r="F6" s="17"/>
      <c r="G6" s="17"/>
      <c r="H6" s="17"/>
      <c r="I6" s="17"/>
      <c r="J6" s="17"/>
    </row>
    <row r="7" spans="1:12">
      <c r="A7" s="17"/>
      <c r="B7" s="17"/>
      <c r="C7" s="17"/>
      <c r="D7" s="17"/>
      <c r="E7" s="17"/>
      <c r="F7" s="17"/>
      <c r="G7" s="17"/>
      <c r="H7" s="17"/>
      <c r="I7" s="17"/>
      <c r="J7" s="17"/>
    </row>
    <row r="8" spans="1:12">
      <c r="A8" s="226" t="s">
        <v>154</v>
      </c>
      <c r="B8" s="226"/>
      <c r="C8" s="226"/>
      <c r="D8" s="226"/>
      <c r="E8" s="226"/>
      <c r="F8" s="226"/>
      <c r="G8" s="226"/>
      <c r="H8" s="226"/>
      <c r="I8" s="17"/>
      <c r="J8" s="17"/>
    </row>
    <row r="9" spans="1:12">
      <c r="A9" s="17"/>
      <c r="B9" s="17"/>
      <c r="C9" s="17"/>
      <c r="D9" s="17"/>
      <c r="E9" s="17"/>
      <c r="F9" s="17"/>
      <c r="G9" s="17"/>
      <c r="H9" s="17" t="s">
        <v>184</v>
      </c>
      <c r="I9" s="17"/>
      <c r="J9" s="17"/>
    </row>
    <row r="10" spans="1:12">
      <c r="A10" s="227" t="s">
        <v>155</v>
      </c>
      <c r="B10" s="228" t="s">
        <v>0</v>
      </c>
      <c r="C10" s="229" t="s">
        <v>394</v>
      </c>
      <c r="D10" s="230"/>
      <c r="E10" s="26" t="s">
        <v>2</v>
      </c>
      <c r="F10" s="229" t="s">
        <v>420</v>
      </c>
      <c r="G10" s="230"/>
      <c r="H10" s="26" t="s">
        <v>2</v>
      </c>
      <c r="I10" s="17"/>
      <c r="J10" s="17"/>
    </row>
    <row r="11" spans="1:12">
      <c r="A11" s="227"/>
      <c r="B11" s="228"/>
      <c r="C11" s="20" t="s">
        <v>88</v>
      </c>
      <c r="D11" s="19" t="s">
        <v>156</v>
      </c>
      <c r="E11" s="27"/>
      <c r="F11" s="20" t="s">
        <v>88</v>
      </c>
      <c r="G11" s="19" t="s">
        <v>156</v>
      </c>
      <c r="H11" s="27"/>
      <c r="I11" s="17"/>
      <c r="J11" s="17"/>
      <c r="L11"/>
    </row>
    <row r="12" spans="1:12">
      <c r="A12" s="21">
        <v>0</v>
      </c>
      <c r="B12" s="21">
        <v>1</v>
      </c>
      <c r="C12" s="21">
        <v>2</v>
      </c>
      <c r="D12" s="21">
        <v>3</v>
      </c>
      <c r="E12" s="21" t="s">
        <v>323</v>
      </c>
      <c r="F12" s="21">
        <v>5</v>
      </c>
      <c r="G12" s="21">
        <v>6</v>
      </c>
      <c r="H12" s="21" t="s">
        <v>89</v>
      </c>
      <c r="I12" s="17"/>
      <c r="J12" s="17"/>
    </row>
    <row r="13" spans="1:12" ht="53.25" customHeight="1">
      <c r="A13" s="22" t="s">
        <v>3</v>
      </c>
      <c r="B13" s="23" t="s">
        <v>364</v>
      </c>
      <c r="C13" s="22">
        <v>6509</v>
      </c>
      <c r="D13" s="22">
        <v>7114</v>
      </c>
      <c r="E13" s="24">
        <f>D13/C13*100</f>
        <v>109.29482255338763</v>
      </c>
      <c r="F13" s="86">
        <f>F14+F15</f>
        <v>7570</v>
      </c>
      <c r="G13" s="22">
        <f>G14+G15</f>
        <v>7630</v>
      </c>
      <c r="H13" s="24">
        <f>G13/F13*100</f>
        <v>100.79260237780714</v>
      </c>
      <c r="I13" s="17"/>
      <c r="J13" s="17"/>
    </row>
    <row r="14" spans="1:12" ht="36" customHeight="1">
      <c r="A14" s="22">
        <v>1</v>
      </c>
      <c r="B14" s="23" t="s">
        <v>252</v>
      </c>
      <c r="C14" s="22">
        <v>6507</v>
      </c>
      <c r="D14" s="22">
        <v>7112</v>
      </c>
      <c r="E14" s="24">
        <f>D14/C14*100</f>
        <v>109.29767942216075</v>
      </c>
      <c r="F14" s="86">
        <v>7470</v>
      </c>
      <c r="G14" s="22">
        <v>7271</v>
      </c>
      <c r="H14" s="24">
        <f>G14/F14*100</f>
        <v>97.336010709504677</v>
      </c>
      <c r="I14" s="17"/>
      <c r="J14" s="17"/>
    </row>
    <row r="15" spans="1:12" ht="28.5" customHeight="1">
      <c r="A15" s="22">
        <v>2</v>
      </c>
      <c r="B15" s="23" t="s">
        <v>10</v>
      </c>
      <c r="C15" s="22">
        <v>2</v>
      </c>
      <c r="D15" s="22">
        <v>2</v>
      </c>
      <c r="E15" s="24">
        <f>D15/C15*100</f>
        <v>100</v>
      </c>
      <c r="F15" s="86">
        <v>100</v>
      </c>
      <c r="G15" s="22">
        <v>359</v>
      </c>
      <c r="H15" s="24">
        <f>G15/F15*100</f>
        <v>359</v>
      </c>
      <c r="I15" s="17"/>
      <c r="J15" s="17"/>
    </row>
    <row r="16" spans="1:12">
      <c r="A16" s="17"/>
      <c r="B16" s="25"/>
      <c r="C16" s="17"/>
      <c r="D16" s="17"/>
      <c r="E16" s="17"/>
      <c r="F16" s="17"/>
      <c r="G16" s="17"/>
      <c r="H16" s="17"/>
      <c r="I16" s="17"/>
      <c r="J16" s="17"/>
    </row>
    <row r="17" spans="1:10">
      <c r="A17" s="17"/>
      <c r="B17" s="17"/>
      <c r="C17" s="17"/>
      <c r="D17" s="17"/>
      <c r="E17" s="17"/>
      <c r="F17" s="17"/>
      <c r="G17" s="17"/>
      <c r="H17" s="17"/>
      <c r="I17" s="17"/>
      <c r="J17" s="17"/>
    </row>
    <row r="18" spans="1:10">
      <c r="A18" s="3"/>
      <c r="B18" s="3" t="s">
        <v>182</v>
      </c>
      <c r="C18" s="3"/>
      <c r="D18" s="3"/>
      <c r="E18" s="4"/>
      <c r="F18" s="3" t="s">
        <v>183</v>
      </c>
      <c r="G18" s="4"/>
      <c r="H18" s="70"/>
      <c r="I18"/>
      <c r="J18"/>
    </row>
    <row r="19" spans="1:10">
      <c r="A19" s="3"/>
      <c r="B19" s="3" t="s">
        <v>271</v>
      </c>
      <c r="C19" s="3"/>
      <c r="D19" s="3"/>
      <c r="E19" s="4"/>
      <c r="F19" s="3" t="s">
        <v>407</v>
      </c>
      <c r="G19" s="4"/>
      <c r="H19" s="6"/>
      <c r="I19" s="6"/>
      <c r="J19" s="6"/>
    </row>
    <row r="20" spans="1:10">
      <c r="A20" s="17"/>
      <c r="B20" s="17"/>
      <c r="C20" s="17"/>
      <c r="D20" s="17"/>
      <c r="E20" s="17"/>
      <c r="F20" s="17"/>
      <c r="G20" s="17"/>
      <c r="H20" s="17"/>
      <c r="I20" s="17"/>
      <c r="J20" s="17"/>
    </row>
    <row r="21" spans="1:10">
      <c r="F21" s="70"/>
      <c r="G21" s="70"/>
      <c r="H21"/>
      <c r="I21"/>
    </row>
    <row r="22" spans="1:10">
      <c r="F22" s="6"/>
      <c r="G22" s="6"/>
      <c r="H22" s="6"/>
      <c r="I22" s="6"/>
    </row>
    <row r="23" spans="1:10">
      <c r="F23" s="70" t="s">
        <v>419</v>
      </c>
      <c r="G23" s="70"/>
      <c r="H23"/>
      <c r="I23"/>
    </row>
    <row r="24" spans="1:10">
      <c r="F24" s="6" t="s">
        <v>406</v>
      </c>
      <c r="G24" s="6"/>
      <c r="H24" s="6"/>
      <c r="I24" s="6"/>
    </row>
    <row r="32" spans="1:10">
      <c r="B32"/>
    </row>
  </sheetData>
  <mergeCells count="5">
    <mergeCell ref="A8:H8"/>
    <mergeCell ref="A10:A11"/>
    <mergeCell ref="B10:B11"/>
    <mergeCell ref="C10:D10"/>
    <mergeCell ref="F10:G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74"/>
  <sheetViews>
    <sheetView workbookViewId="0">
      <selection activeCell="J9" sqref="J9"/>
    </sheetView>
  </sheetViews>
  <sheetFormatPr defaultRowHeight="15"/>
  <cols>
    <col min="1" max="1" width="2.42578125" customWidth="1"/>
    <col min="2" max="2" width="2.85546875" customWidth="1"/>
    <col min="3" max="3" width="22.5703125" customWidth="1"/>
    <col min="4" max="4" width="10.140625" customWidth="1"/>
    <col min="5" max="6" width="9.140625" style="72"/>
    <col min="7" max="7" width="6.5703125" style="72" customWidth="1"/>
    <col min="8" max="8" width="6.42578125" style="72" customWidth="1"/>
    <col min="9" max="9" width="6.85546875" style="72" customWidth="1"/>
    <col min="10" max="10" width="11" customWidth="1"/>
  </cols>
  <sheetData>
    <row r="1" spans="1:9">
      <c r="A1" s="7" t="s">
        <v>324</v>
      </c>
      <c r="B1" s="7"/>
      <c r="C1" s="7"/>
      <c r="D1" s="7"/>
      <c r="E1" s="178"/>
      <c r="F1" s="3"/>
      <c r="G1" s="70" t="s">
        <v>426</v>
      </c>
      <c r="H1"/>
      <c r="I1"/>
    </row>
    <row r="2" spans="1:9">
      <c r="A2" s="7" t="s">
        <v>376</v>
      </c>
      <c r="B2" s="7"/>
      <c r="C2" s="7"/>
      <c r="D2" s="7"/>
      <c r="E2" s="179"/>
      <c r="F2" s="5"/>
    </row>
    <row r="3" spans="1:9">
      <c r="A3" s="7"/>
      <c r="B3" s="7"/>
      <c r="C3" s="7"/>
      <c r="D3" s="7"/>
      <c r="E3" s="5"/>
      <c r="F3" s="5"/>
    </row>
    <row r="4" spans="1:9">
      <c r="A4" s="8"/>
      <c r="B4" s="8"/>
      <c r="C4" s="9" t="s">
        <v>427</v>
      </c>
      <c r="D4" s="9"/>
      <c r="E4" s="178"/>
      <c r="F4" s="5"/>
    </row>
    <row r="6" spans="1:9">
      <c r="C6" s="2" t="s">
        <v>181</v>
      </c>
      <c r="D6" s="2"/>
    </row>
    <row r="7" spans="1:9">
      <c r="A7" s="1"/>
      <c r="B7" s="1"/>
      <c r="C7" s="1"/>
      <c r="D7" s="1"/>
      <c r="I7" s="72" t="s">
        <v>184</v>
      </c>
    </row>
    <row r="8" spans="1:9">
      <c r="A8" s="231"/>
      <c r="B8" s="231"/>
      <c r="C8" s="231" t="s">
        <v>0</v>
      </c>
      <c r="D8" s="231" t="s">
        <v>157</v>
      </c>
      <c r="E8" s="180" t="s">
        <v>436</v>
      </c>
      <c r="F8" s="73"/>
      <c r="G8" s="73"/>
      <c r="H8" s="73" t="s">
        <v>158</v>
      </c>
      <c r="I8" s="73"/>
    </row>
    <row r="9" spans="1:9" ht="45">
      <c r="A9" s="231"/>
      <c r="B9" s="231"/>
      <c r="C9" s="231"/>
      <c r="D9" s="231"/>
      <c r="E9" s="71" t="s">
        <v>88</v>
      </c>
      <c r="F9" s="71" t="s">
        <v>156</v>
      </c>
      <c r="G9" s="71" t="s">
        <v>437</v>
      </c>
      <c r="H9" s="71" t="s">
        <v>395</v>
      </c>
      <c r="I9" s="71" t="s">
        <v>438</v>
      </c>
    </row>
    <row r="10" spans="1:9">
      <c r="A10" s="71">
        <v>0</v>
      </c>
      <c r="B10" s="71">
        <v>1</v>
      </c>
      <c r="C10" s="71">
        <v>2</v>
      </c>
      <c r="D10" s="71">
        <v>3</v>
      </c>
      <c r="E10" s="73">
        <v>4</v>
      </c>
      <c r="F10" s="73">
        <v>5</v>
      </c>
      <c r="G10" s="73">
        <v>6</v>
      </c>
      <c r="H10" s="73">
        <v>7</v>
      </c>
      <c r="I10" s="73">
        <v>8</v>
      </c>
    </row>
    <row r="11" spans="1:9" ht="43.5" customHeight="1">
      <c r="A11" s="71" t="s">
        <v>161</v>
      </c>
      <c r="B11" s="71"/>
      <c r="C11" s="76" t="s">
        <v>71</v>
      </c>
      <c r="D11" s="76"/>
      <c r="E11" s="71">
        <v>1200</v>
      </c>
      <c r="F11" s="71">
        <v>328</v>
      </c>
      <c r="G11" s="71">
        <v>1500</v>
      </c>
      <c r="H11" s="71">
        <v>1000</v>
      </c>
      <c r="I11" s="71">
        <v>1000</v>
      </c>
    </row>
    <row r="12" spans="1:9" ht="36" customHeight="1">
      <c r="A12" s="71"/>
      <c r="B12" s="71">
        <v>1</v>
      </c>
      <c r="C12" s="76" t="s">
        <v>162</v>
      </c>
      <c r="D12" s="76"/>
      <c r="E12" s="71">
        <v>1200</v>
      </c>
      <c r="F12" s="71">
        <v>328</v>
      </c>
      <c r="G12" s="71">
        <v>1500</v>
      </c>
      <c r="H12" s="71">
        <v>1000</v>
      </c>
      <c r="I12" s="71">
        <v>1000</v>
      </c>
    </row>
    <row r="13" spans="1:9" ht="21" customHeight="1">
      <c r="A13" s="71"/>
      <c r="B13" s="71"/>
      <c r="C13" s="76" t="s">
        <v>163</v>
      </c>
      <c r="D13" s="76"/>
      <c r="E13" s="73"/>
      <c r="F13" s="73"/>
      <c r="G13" s="73"/>
      <c r="H13" s="73"/>
      <c r="I13" s="73"/>
    </row>
    <row r="14" spans="1:9">
      <c r="A14" s="71"/>
      <c r="B14" s="71"/>
      <c r="C14" s="76" t="s">
        <v>164</v>
      </c>
      <c r="D14" s="76"/>
      <c r="E14" s="73"/>
      <c r="F14" s="73"/>
      <c r="G14" s="73"/>
      <c r="H14" s="73"/>
      <c r="I14" s="73"/>
    </row>
    <row r="15" spans="1:9" ht="18.75" customHeight="1">
      <c r="A15" s="71"/>
      <c r="B15" s="71">
        <v>2</v>
      </c>
      <c r="C15" s="76" t="s">
        <v>72</v>
      </c>
      <c r="D15" s="76"/>
      <c r="E15" s="73"/>
      <c r="F15" s="73"/>
      <c r="G15" s="73"/>
      <c r="H15" s="73"/>
      <c r="I15" s="73"/>
    </row>
    <row r="16" spans="1:9" ht="35.25" customHeight="1">
      <c r="A16" s="71"/>
      <c r="B16" s="71">
        <v>3</v>
      </c>
      <c r="C16" s="76" t="s">
        <v>165</v>
      </c>
      <c r="D16" s="76"/>
      <c r="E16" s="73"/>
      <c r="F16" s="73"/>
      <c r="G16" s="73"/>
      <c r="H16" s="73"/>
      <c r="I16" s="73"/>
    </row>
    <row r="17" spans="1:9" ht="18" customHeight="1">
      <c r="A17" s="71"/>
      <c r="B17" s="71"/>
      <c r="C17" s="76" t="s">
        <v>166</v>
      </c>
      <c r="D17" s="76"/>
      <c r="E17" s="73"/>
      <c r="F17" s="73"/>
      <c r="G17" s="73"/>
      <c r="H17" s="73"/>
      <c r="I17" s="73"/>
    </row>
    <row r="18" spans="1:9" ht="15.75" customHeight="1">
      <c r="A18" s="71"/>
      <c r="B18" s="71"/>
      <c r="C18" s="76" t="s">
        <v>167</v>
      </c>
      <c r="D18" s="76"/>
      <c r="E18" s="73"/>
      <c r="F18" s="73"/>
      <c r="G18" s="73"/>
      <c r="H18" s="73"/>
      <c r="I18" s="73"/>
    </row>
    <row r="19" spans="1:9" ht="17.25" customHeight="1">
      <c r="A19" s="71"/>
      <c r="B19" s="71">
        <v>4</v>
      </c>
      <c r="C19" s="76" t="s">
        <v>168</v>
      </c>
      <c r="D19" s="76"/>
      <c r="E19" s="73"/>
      <c r="F19" s="73"/>
      <c r="G19" s="73"/>
      <c r="H19" s="73"/>
      <c r="I19" s="73"/>
    </row>
    <row r="20" spans="1:9" ht="17.25" customHeight="1">
      <c r="A20" s="71"/>
      <c r="B20" s="71"/>
      <c r="C20" s="76" t="s">
        <v>169</v>
      </c>
      <c r="D20" s="76"/>
      <c r="E20" s="73"/>
      <c r="F20" s="73"/>
      <c r="G20" s="73"/>
      <c r="H20" s="73"/>
      <c r="I20" s="73"/>
    </row>
    <row r="21" spans="1:9" ht="16.5" customHeight="1">
      <c r="A21" s="71"/>
      <c r="B21" s="71"/>
      <c r="C21" s="76" t="s">
        <v>169</v>
      </c>
      <c r="D21" s="76"/>
      <c r="E21" s="73"/>
      <c r="F21" s="73"/>
      <c r="G21" s="73"/>
      <c r="H21" s="73"/>
      <c r="I21" s="73"/>
    </row>
    <row r="22" spans="1:9" ht="34.5" customHeight="1">
      <c r="A22" s="71" t="s">
        <v>11</v>
      </c>
      <c r="B22" s="71"/>
      <c r="C22" s="76" t="s">
        <v>170</v>
      </c>
      <c r="D22" s="76"/>
      <c r="E22" s="71">
        <v>1200</v>
      </c>
      <c r="F22" s="71">
        <v>328</v>
      </c>
      <c r="G22" s="71">
        <f>G23+G36+G49+G62</f>
        <v>1500</v>
      </c>
      <c r="H22" s="71">
        <v>1000</v>
      </c>
      <c r="I22" s="71">
        <v>1000</v>
      </c>
    </row>
    <row r="23" spans="1:9" ht="27.75" customHeight="1">
      <c r="A23" s="71"/>
      <c r="B23" s="71">
        <v>1</v>
      </c>
      <c r="C23" s="76" t="s">
        <v>171</v>
      </c>
      <c r="D23" s="76"/>
      <c r="E23" s="73"/>
      <c r="F23" s="73"/>
      <c r="G23" s="73"/>
      <c r="H23" s="73"/>
      <c r="I23" s="73"/>
    </row>
    <row r="24" spans="1:9" ht="57" customHeight="1">
      <c r="A24" s="71"/>
      <c r="B24" s="71"/>
      <c r="C24" s="76" t="s">
        <v>172</v>
      </c>
      <c r="D24" s="76"/>
      <c r="E24" s="73"/>
      <c r="F24" s="73"/>
      <c r="G24" s="73"/>
      <c r="H24" s="73"/>
      <c r="I24" s="73"/>
    </row>
    <row r="25" spans="1:9" ht="20.25" customHeight="1">
      <c r="A25" s="71"/>
      <c r="B25" s="71"/>
      <c r="C25" s="76" t="s">
        <v>173</v>
      </c>
      <c r="D25" s="76"/>
      <c r="E25" s="73"/>
      <c r="F25" s="73"/>
      <c r="G25" s="73"/>
      <c r="H25" s="73"/>
      <c r="I25" s="73"/>
    </row>
    <row r="26" spans="1:9" ht="18" customHeight="1">
      <c r="A26" s="71"/>
      <c r="B26" s="71"/>
      <c r="C26" s="76" t="s">
        <v>173</v>
      </c>
      <c r="D26" s="76"/>
      <c r="E26" s="73"/>
      <c r="F26" s="73"/>
      <c r="G26" s="73"/>
      <c r="H26" s="73"/>
      <c r="I26" s="73"/>
    </row>
    <row r="27" spans="1:9" ht="87.75" customHeight="1">
      <c r="A27" s="71"/>
      <c r="B27" s="71"/>
      <c r="C27" s="76" t="s">
        <v>174</v>
      </c>
      <c r="D27" s="76"/>
      <c r="E27" s="73"/>
      <c r="F27" s="73"/>
      <c r="G27" s="73"/>
      <c r="H27" s="73"/>
      <c r="I27" s="73"/>
    </row>
    <row r="28" spans="1:9">
      <c r="A28" s="71"/>
      <c r="B28" s="71"/>
      <c r="C28" s="76" t="s">
        <v>173</v>
      </c>
      <c r="D28" s="76"/>
      <c r="E28" s="73"/>
      <c r="F28" s="73"/>
      <c r="G28" s="73"/>
      <c r="H28" s="73"/>
      <c r="I28" s="73"/>
    </row>
    <row r="29" spans="1:9">
      <c r="A29" s="71"/>
      <c r="B29" s="71"/>
      <c r="C29" s="76" t="s">
        <v>173</v>
      </c>
      <c r="D29" s="76"/>
      <c r="E29" s="73"/>
      <c r="F29" s="73"/>
      <c r="G29" s="73"/>
      <c r="H29" s="73"/>
      <c r="I29" s="73"/>
    </row>
    <row r="30" spans="1:9" ht="88.5" customHeight="1">
      <c r="A30" s="71"/>
      <c r="B30" s="71"/>
      <c r="C30" s="76" t="s">
        <v>175</v>
      </c>
      <c r="D30" s="76"/>
      <c r="E30" s="73"/>
      <c r="F30" s="73"/>
      <c r="G30" s="73"/>
      <c r="H30" s="73"/>
      <c r="I30" s="73"/>
    </row>
    <row r="31" spans="1:9">
      <c r="A31" s="71"/>
      <c r="B31" s="71"/>
      <c r="C31" s="76" t="s">
        <v>173</v>
      </c>
      <c r="D31" s="76"/>
      <c r="E31" s="73"/>
      <c r="F31" s="73"/>
      <c r="G31" s="73"/>
      <c r="H31" s="73"/>
      <c r="I31" s="73"/>
    </row>
    <row r="32" spans="1:9">
      <c r="A32" s="71"/>
      <c r="B32" s="71"/>
      <c r="C32" s="76" t="s">
        <v>173</v>
      </c>
      <c r="D32" s="76"/>
      <c r="E32" s="73"/>
      <c r="F32" s="73"/>
      <c r="G32" s="73"/>
      <c r="H32" s="73"/>
      <c r="I32" s="73"/>
    </row>
    <row r="33" spans="1:9" ht="131.25" customHeight="1">
      <c r="A33" s="71"/>
      <c r="B33" s="71"/>
      <c r="C33" s="76" t="s">
        <v>176</v>
      </c>
      <c r="D33" s="76"/>
      <c r="E33" s="73"/>
      <c r="F33" s="73"/>
      <c r="G33" s="73"/>
      <c r="H33" s="73"/>
      <c r="I33" s="73"/>
    </row>
    <row r="34" spans="1:9">
      <c r="A34" s="71"/>
      <c r="B34" s="71"/>
      <c r="C34" s="76" t="s">
        <v>173</v>
      </c>
      <c r="D34" s="76"/>
      <c r="E34" s="73"/>
      <c r="F34" s="73"/>
      <c r="G34" s="73"/>
      <c r="H34" s="73"/>
      <c r="I34" s="73"/>
    </row>
    <row r="35" spans="1:9">
      <c r="A35" s="71"/>
      <c r="B35" s="71"/>
      <c r="C35" s="76" t="s">
        <v>173</v>
      </c>
      <c r="D35" s="76"/>
      <c r="E35" s="73"/>
      <c r="F35" s="73"/>
      <c r="G35" s="73"/>
      <c r="H35" s="73"/>
      <c r="I35" s="73"/>
    </row>
    <row r="36" spans="1:9" ht="30.75" customHeight="1">
      <c r="A36" s="71"/>
      <c r="B36" s="71">
        <v>2</v>
      </c>
      <c r="C36" s="76" t="s">
        <v>177</v>
      </c>
      <c r="D36" s="76"/>
      <c r="E36" s="73"/>
      <c r="F36" s="73"/>
      <c r="G36" s="73"/>
      <c r="H36" s="73"/>
      <c r="I36" s="73"/>
    </row>
    <row r="37" spans="1:9" ht="45">
      <c r="A37" s="71"/>
      <c r="B37" s="71"/>
      <c r="C37" s="76" t="s">
        <v>172</v>
      </c>
      <c r="D37" s="76"/>
      <c r="E37" s="73"/>
      <c r="F37" s="73"/>
      <c r="G37" s="73"/>
      <c r="H37" s="73"/>
      <c r="I37" s="73"/>
    </row>
    <row r="38" spans="1:9">
      <c r="A38" s="71"/>
      <c r="B38" s="71"/>
      <c r="C38" s="76" t="s">
        <v>173</v>
      </c>
      <c r="D38" s="76"/>
      <c r="E38" s="73"/>
      <c r="F38" s="73"/>
      <c r="G38" s="73"/>
      <c r="H38" s="73"/>
      <c r="I38" s="73"/>
    </row>
    <row r="39" spans="1:9">
      <c r="A39" s="71"/>
      <c r="B39" s="71"/>
      <c r="C39" s="76" t="s">
        <v>173</v>
      </c>
      <c r="D39" s="76"/>
      <c r="E39" s="73"/>
      <c r="F39" s="73"/>
      <c r="G39" s="73"/>
      <c r="H39" s="73"/>
      <c r="I39" s="73"/>
    </row>
    <row r="40" spans="1:9" ht="75">
      <c r="A40" s="71"/>
      <c r="B40" s="71"/>
      <c r="C40" s="76" t="s">
        <v>174</v>
      </c>
      <c r="D40" s="76"/>
      <c r="E40" s="73"/>
      <c r="F40" s="73"/>
      <c r="G40" s="73"/>
      <c r="H40" s="73"/>
      <c r="I40" s="73"/>
    </row>
    <row r="41" spans="1:9">
      <c r="A41" s="71"/>
      <c r="B41" s="71"/>
      <c r="C41" s="76" t="s">
        <v>173</v>
      </c>
      <c r="D41" s="76"/>
      <c r="E41" s="73"/>
      <c r="F41" s="73"/>
      <c r="G41" s="73"/>
      <c r="H41" s="73"/>
      <c r="I41" s="73"/>
    </row>
    <row r="42" spans="1:9">
      <c r="A42" s="71"/>
      <c r="B42" s="71"/>
      <c r="C42" s="76" t="s">
        <v>173</v>
      </c>
      <c r="D42" s="76"/>
      <c r="E42" s="73"/>
      <c r="F42" s="73"/>
      <c r="G42" s="73"/>
      <c r="H42" s="73"/>
      <c r="I42" s="73"/>
    </row>
    <row r="43" spans="1:9" ht="78" customHeight="1">
      <c r="A43" s="71"/>
      <c r="B43" s="71"/>
      <c r="C43" s="76" t="s">
        <v>175</v>
      </c>
      <c r="D43" s="76"/>
      <c r="E43" s="73"/>
      <c r="F43" s="73"/>
      <c r="G43" s="73"/>
      <c r="H43" s="73"/>
      <c r="I43" s="73"/>
    </row>
    <row r="44" spans="1:9">
      <c r="A44" s="71"/>
      <c r="B44" s="71"/>
      <c r="C44" s="76" t="s">
        <v>173</v>
      </c>
      <c r="D44" s="76"/>
      <c r="E44" s="73"/>
      <c r="F44" s="73"/>
      <c r="G44" s="73"/>
      <c r="H44" s="73"/>
      <c r="I44" s="73"/>
    </row>
    <row r="45" spans="1:9">
      <c r="A45" s="71"/>
      <c r="B45" s="71"/>
      <c r="C45" s="76" t="s">
        <v>173</v>
      </c>
      <c r="D45" s="76"/>
      <c r="E45" s="73"/>
      <c r="F45" s="73"/>
      <c r="G45" s="73"/>
      <c r="H45" s="73"/>
      <c r="I45" s="73"/>
    </row>
    <row r="46" spans="1:9" ht="138" customHeight="1">
      <c r="A46" s="71"/>
      <c r="B46" s="71"/>
      <c r="C46" s="76" t="s">
        <v>176</v>
      </c>
      <c r="D46" s="76"/>
      <c r="E46" s="73"/>
      <c r="F46" s="73"/>
      <c r="G46" s="73"/>
      <c r="H46" s="73"/>
      <c r="I46" s="73"/>
    </row>
    <row r="47" spans="1:9">
      <c r="A47" s="71"/>
      <c r="B47" s="71"/>
      <c r="C47" s="76" t="s">
        <v>173</v>
      </c>
      <c r="D47" s="76"/>
      <c r="E47" s="73"/>
      <c r="F47" s="73"/>
      <c r="G47" s="73"/>
      <c r="H47" s="73"/>
      <c r="I47" s="73"/>
    </row>
    <row r="48" spans="1:9">
      <c r="A48" s="71"/>
      <c r="B48" s="71"/>
      <c r="C48" s="76" t="s">
        <v>173</v>
      </c>
      <c r="D48" s="76"/>
      <c r="E48" s="73"/>
      <c r="F48" s="73"/>
      <c r="G48" s="73"/>
      <c r="H48" s="73"/>
      <c r="I48" s="73"/>
    </row>
    <row r="49" spans="1:9" ht="60">
      <c r="A49" s="71"/>
      <c r="B49" s="71">
        <v>3</v>
      </c>
      <c r="C49" s="76" t="s">
        <v>178</v>
      </c>
      <c r="D49" s="76"/>
      <c r="E49" s="71">
        <v>1000</v>
      </c>
      <c r="F49" s="71">
        <v>245</v>
      </c>
      <c r="G49" s="71">
        <f>G50+G53+G55+G58</f>
        <v>1000</v>
      </c>
      <c r="H49" s="71">
        <v>1000</v>
      </c>
      <c r="I49" s="71">
        <v>1000</v>
      </c>
    </row>
    <row r="50" spans="1:9" ht="45">
      <c r="A50" s="71"/>
      <c r="B50" s="71"/>
      <c r="C50" s="76" t="s">
        <v>172</v>
      </c>
      <c r="D50" s="76"/>
      <c r="E50" s="73"/>
      <c r="F50" s="73"/>
      <c r="G50" s="73"/>
      <c r="H50" s="73"/>
      <c r="I50" s="73"/>
    </row>
    <row r="51" spans="1:9">
      <c r="A51" s="71"/>
      <c r="B51" s="71"/>
      <c r="C51" s="76" t="s">
        <v>173</v>
      </c>
      <c r="D51" s="76"/>
      <c r="E51" s="73"/>
      <c r="F51" s="73"/>
      <c r="G51" s="73"/>
      <c r="H51" s="73"/>
      <c r="I51" s="73"/>
    </row>
    <row r="52" spans="1:9">
      <c r="A52" s="71"/>
      <c r="B52" s="71"/>
      <c r="C52" s="76" t="s">
        <v>173</v>
      </c>
      <c r="D52" s="76"/>
      <c r="E52" s="73"/>
      <c r="F52" s="73"/>
      <c r="G52" s="73"/>
      <c r="H52" s="73"/>
      <c r="I52" s="73"/>
    </row>
    <row r="53" spans="1:9" ht="75">
      <c r="A53" s="71"/>
      <c r="B53" s="71"/>
      <c r="C53" s="76" t="s">
        <v>179</v>
      </c>
      <c r="D53" s="76"/>
      <c r="E53" s="71">
        <v>755</v>
      </c>
      <c r="F53" s="71">
        <v>0</v>
      </c>
      <c r="G53" s="71">
        <v>1000</v>
      </c>
      <c r="H53" s="71"/>
      <c r="I53" s="71"/>
    </row>
    <row r="54" spans="1:9" ht="30">
      <c r="A54" s="71"/>
      <c r="B54" s="71"/>
      <c r="C54" s="76" t="s">
        <v>380</v>
      </c>
      <c r="D54" s="76"/>
      <c r="E54" s="73">
        <v>755</v>
      </c>
      <c r="F54" s="73">
        <v>0</v>
      </c>
      <c r="G54" s="73">
        <v>1000</v>
      </c>
      <c r="H54" s="73"/>
      <c r="I54" s="73"/>
    </row>
    <row r="55" spans="1:9" ht="78.75" customHeight="1">
      <c r="A55" s="71"/>
      <c r="B55" s="71"/>
      <c r="C55" s="76" t="s">
        <v>175</v>
      </c>
      <c r="D55" s="76"/>
      <c r="E55" s="73"/>
      <c r="F55" s="73"/>
      <c r="G55" s="73"/>
      <c r="H55" s="73"/>
      <c r="I55" s="73"/>
    </row>
    <row r="56" spans="1:9" ht="21" customHeight="1">
      <c r="A56" s="71"/>
      <c r="B56" s="71"/>
      <c r="C56" s="76" t="s">
        <v>173</v>
      </c>
      <c r="D56" s="76"/>
      <c r="E56" s="73"/>
      <c r="F56" s="73"/>
      <c r="G56" s="73"/>
      <c r="H56" s="73"/>
      <c r="I56" s="73"/>
    </row>
    <row r="57" spans="1:9" ht="25.5" customHeight="1">
      <c r="A57" s="71"/>
      <c r="B57" s="71"/>
      <c r="C57" s="76" t="s">
        <v>173</v>
      </c>
      <c r="D57" s="76"/>
      <c r="E57" s="73"/>
      <c r="F57" s="73"/>
      <c r="G57" s="73"/>
      <c r="H57" s="73"/>
      <c r="I57" s="73"/>
    </row>
    <row r="58" spans="1:9" ht="125.25" customHeight="1">
      <c r="A58" s="71"/>
      <c r="B58" s="71"/>
      <c r="C58" s="76" t="s">
        <v>176</v>
      </c>
      <c r="D58" s="76"/>
      <c r="E58" s="73">
        <v>245</v>
      </c>
      <c r="F58" s="73">
        <v>245</v>
      </c>
      <c r="G58" s="73"/>
      <c r="H58" s="73"/>
      <c r="I58" s="73"/>
    </row>
    <row r="59" spans="1:9">
      <c r="A59" s="71"/>
      <c r="B59" s="71"/>
      <c r="C59" s="76" t="s">
        <v>439</v>
      </c>
      <c r="D59" s="76" t="s">
        <v>440</v>
      </c>
      <c r="E59" s="71">
        <v>118</v>
      </c>
      <c r="F59" s="71">
        <v>118</v>
      </c>
      <c r="G59" s="73"/>
      <c r="H59" s="73"/>
      <c r="I59" s="73"/>
    </row>
    <row r="60" spans="1:9">
      <c r="A60" s="71"/>
      <c r="B60" s="71"/>
      <c r="C60" s="76" t="s">
        <v>442</v>
      </c>
      <c r="D60" s="76" t="s">
        <v>441</v>
      </c>
      <c r="E60" s="71">
        <v>40</v>
      </c>
      <c r="F60" s="71">
        <v>40</v>
      </c>
      <c r="G60" s="73"/>
      <c r="H60" s="73"/>
      <c r="I60" s="73"/>
    </row>
    <row r="61" spans="1:9" ht="20.25" customHeight="1">
      <c r="A61" s="71"/>
      <c r="B61" s="71"/>
      <c r="C61" s="76" t="s">
        <v>443</v>
      </c>
      <c r="D61" s="76" t="s">
        <v>444</v>
      </c>
      <c r="E61" s="71">
        <v>87</v>
      </c>
      <c r="F61" s="71">
        <v>87</v>
      </c>
      <c r="G61" s="73"/>
      <c r="H61" s="73"/>
      <c r="I61" s="73"/>
    </row>
    <row r="62" spans="1:9" ht="51.75" customHeight="1">
      <c r="A62" s="71"/>
      <c r="B62" s="71">
        <v>4</v>
      </c>
      <c r="C62" s="76" t="s">
        <v>382</v>
      </c>
      <c r="D62" s="76" t="s">
        <v>445</v>
      </c>
      <c r="E62" s="71">
        <v>200</v>
      </c>
      <c r="F62" s="71">
        <v>83</v>
      </c>
      <c r="G62" s="71">
        <v>500</v>
      </c>
      <c r="H62" s="71"/>
      <c r="I62" s="71"/>
    </row>
    <row r="63" spans="1:9" ht="51.75" customHeight="1">
      <c r="A63" s="71"/>
      <c r="B63" s="71"/>
      <c r="C63" s="76" t="s">
        <v>446</v>
      </c>
      <c r="D63" s="76"/>
      <c r="E63" s="71"/>
      <c r="F63" s="71"/>
      <c r="G63" s="71">
        <v>500</v>
      </c>
      <c r="H63" s="71"/>
      <c r="I63" s="71"/>
    </row>
    <row r="64" spans="1:9" ht="57.75" customHeight="1">
      <c r="A64" s="71"/>
      <c r="B64" s="71">
        <v>5</v>
      </c>
      <c r="C64" s="76" t="s">
        <v>180</v>
      </c>
      <c r="D64" s="76"/>
      <c r="E64" s="73"/>
      <c r="F64" s="73"/>
      <c r="G64" s="73"/>
      <c r="H64" s="73"/>
      <c r="I64" s="73"/>
    </row>
    <row r="65" spans="1:9">
      <c r="A65" s="71"/>
      <c r="B65" s="71"/>
      <c r="C65" s="76" t="s">
        <v>166</v>
      </c>
      <c r="D65" s="76"/>
      <c r="E65" s="73"/>
      <c r="F65" s="73"/>
      <c r="G65" s="73"/>
      <c r="H65" s="73"/>
      <c r="I65" s="73"/>
    </row>
    <row r="66" spans="1:9">
      <c r="A66" s="82"/>
      <c r="B66" s="82"/>
      <c r="C66" s="83" t="s">
        <v>167</v>
      </c>
      <c r="D66" s="83"/>
      <c r="E66" s="73"/>
      <c r="F66" s="73"/>
      <c r="G66" s="73"/>
      <c r="H66" s="73"/>
      <c r="I66" s="73"/>
    </row>
    <row r="68" spans="1:9">
      <c r="C68" s="3" t="s">
        <v>182</v>
      </c>
      <c r="D68" s="3"/>
      <c r="F68" s="74" t="s">
        <v>183</v>
      </c>
      <c r="G68" s="5"/>
    </row>
    <row r="69" spans="1:9">
      <c r="C69" s="3" t="s">
        <v>271</v>
      </c>
      <c r="D69" s="3"/>
      <c r="F69" s="74" t="s">
        <v>272</v>
      </c>
    </row>
    <row r="73" spans="1:9">
      <c r="F73" s="70" t="s">
        <v>428</v>
      </c>
      <c r="G73" s="70"/>
      <c r="H73"/>
      <c r="I73"/>
    </row>
    <row r="74" spans="1:9">
      <c r="F74" s="6" t="s">
        <v>408</v>
      </c>
      <c r="G74" s="6"/>
      <c r="H74" s="6"/>
      <c r="I74" s="6"/>
    </row>
  </sheetData>
  <mergeCells count="4">
    <mergeCell ref="A8:A9"/>
    <mergeCell ref="B8:B9"/>
    <mergeCell ref="C8:C9"/>
    <mergeCell ref="D8:D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47"/>
  <sheetViews>
    <sheetView workbookViewId="0">
      <selection activeCell="N27" sqref="N27"/>
    </sheetView>
  </sheetViews>
  <sheetFormatPr defaultColWidth="9.140625" defaultRowHeight="15"/>
  <cols>
    <col min="1" max="1" width="4.42578125" customWidth="1"/>
    <col min="2" max="2" width="45.28515625" customWidth="1"/>
    <col min="3" max="3" width="7.5703125" customWidth="1"/>
    <col min="4" max="4" width="7.28515625" customWidth="1"/>
    <col min="5" max="5" width="10" customWidth="1"/>
    <col min="6" max="6" width="7.28515625" bestFit="1" customWidth="1"/>
    <col min="7" max="7" width="8.28515625" customWidth="1"/>
  </cols>
  <sheetData>
    <row r="1" spans="1:11">
      <c r="A1" s="7" t="s">
        <v>324</v>
      </c>
      <c r="B1" s="7"/>
      <c r="C1" s="7"/>
      <c r="D1" s="70" t="s">
        <v>431</v>
      </c>
      <c r="E1" s="70"/>
      <c r="F1" s="70"/>
      <c r="G1" s="5"/>
      <c r="H1" s="6"/>
      <c r="I1" s="6"/>
      <c r="J1" s="6"/>
      <c r="K1" s="6"/>
    </row>
    <row r="2" spans="1:11">
      <c r="A2" s="7" t="s">
        <v>376</v>
      </c>
      <c r="B2" s="7"/>
      <c r="C2" s="7"/>
      <c r="D2" s="7"/>
      <c r="E2" s="7"/>
      <c r="F2" s="3"/>
      <c r="G2" s="3"/>
      <c r="H2" s="6"/>
      <c r="I2" s="6"/>
      <c r="J2" s="6"/>
      <c r="K2" s="6"/>
    </row>
    <row r="3" spans="1:11">
      <c r="A3" s="7"/>
      <c r="B3" s="7"/>
      <c r="C3" s="7"/>
      <c r="D3" s="7"/>
      <c r="E3" s="7"/>
      <c r="F3" s="3"/>
      <c r="G3" s="3"/>
      <c r="H3" s="6"/>
      <c r="I3" s="6"/>
      <c r="J3" s="6"/>
      <c r="K3" s="6"/>
    </row>
    <row r="4" spans="1:11">
      <c r="A4" s="3"/>
      <c r="B4" s="9" t="s">
        <v>430</v>
      </c>
      <c r="C4" s="3"/>
      <c r="D4" s="3"/>
      <c r="E4" s="3"/>
      <c r="F4" s="3"/>
      <c r="G4" s="3"/>
      <c r="H4" s="6"/>
      <c r="I4" s="6"/>
      <c r="J4" s="6"/>
      <c r="K4" s="6"/>
    </row>
    <row r="5" spans="1:11">
      <c r="A5" s="9"/>
      <c r="B5" s="9" t="s">
        <v>374</v>
      </c>
      <c r="C5" s="29"/>
      <c r="D5" s="29"/>
      <c r="E5" s="29"/>
      <c r="F5" s="29"/>
      <c r="G5" s="29"/>
      <c r="H5" s="6"/>
      <c r="I5" s="6"/>
      <c r="J5" s="6"/>
      <c r="K5" s="6"/>
    </row>
    <row r="6" spans="1:11">
      <c r="A6" s="31" t="s">
        <v>412</v>
      </c>
      <c r="B6" s="32" t="s">
        <v>253</v>
      </c>
      <c r="C6" s="81" t="s">
        <v>254</v>
      </c>
      <c r="D6" s="81" t="s">
        <v>254</v>
      </c>
      <c r="E6" s="32" t="s">
        <v>277</v>
      </c>
      <c r="F6" s="32" t="s">
        <v>159</v>
      </c>
      <c r="G6" s="32" t="s">
        <v>160</v>
      </c>
      <c r="H6" s="6"/>
      <c r="I6" s="6"/>
      <c r="J6" s="6"/>
      <c r="K6" s="6"/>
    </row>
    <row r="7" spans="1:11">
      <c r="A7" s="35" t="s">
        <v>411</v>
      </c>
      <c r="B7" s="36"/>
      <c r="C7" s="37">
        <v>2023</v>
      </c>
      <c r="D7" s="37">
        <v>2024</v>
      </c>
      <c r="E7" s="36">
        <v>2025</v>
      </c>
      <c r="F7" s="36">
        <v>2026</v>
      </c>
      <c r="G7" s="36">
        <v>2027</v>
      </c>
      <c r="H7" s="6"/>
      <c r="I7" s="6"/>
      <c r="J7" s="6"/>
      <c r="K7" s="6"/>
    </row>
    <row r="8" spans="1:11">
      <c r="A8" s="160">
        <v>1</v>
      </c>
      <c r="B8" s="163">
        <v>2</v>
      </c>
      <c r="C8" s="37">
        <v>4</v>
      </c>
      <c r="D8" s="37">
        <v>4</v>
      </c>
      <c r="E8" s="36">
        <v>5</v>
      </c>
      <c r="F8" s="40">
        <v>6</v>
      </c>
      <c r="G8" s="40">
        <v>7</v>
      </c>
      <c r="H8" s="6"/>
      <c r="I8" s="6"/>
      <c r="J8" s="6"/>
      <c r="K8" s="6"/>
    </row>
    <row r="9" spans="1:11">
      <c r="A9" s="161" t="s">
        <v>3</v>
      </c>
      <c r="B9" s="164" t="s">
        <v>409</v>
      </c>
      <c r="C9" s="29"/>
      <c r="D9" s="29"/>
      <c r="E9" s="42"/>
      <c r="F9" s="43"/>
      <c r="G9" s="43"/>
      <c r="H9" s="6"/>
      <c r="I9" s="6"/>
      <c r="J9" s="6"/>
      <c r="K9" s="6"/>
    </row>
    <row r="10" spans="1:11">
      <c r="A10" s="162">
        <v>1</v>
      </c>
      <c r="B10" s="41" t="s">
        <v>260</v>
      </c>
      <c r="C10" s="69">
        <v>7112</v>
      </c>
      <c r="D10" s="69">
        <v>7271</v>
      </c>
      <c r="E10" s="68">
        <f>'anexa 1'!H12</f>
        <v>8225</v>
      </c>
      <c r="F10" s="68">
        <f>'anexa 1'!J12</f>
        <v>8636.25</v>
      </c>
      <c r="G10" s="68">
        <f>'anexa 1'!K12</f>
        <v>9068.0625</v>
      </c>
      <c r="H10" s="6"/>
      <c r="I10" s="6"/>
      <c r="J10" s="6"/>
      <c r="K10" s="6"/>
    </row>
    <row r="11" spans="1:11">
      <c r="A11" s="63"/>
      <c r="B11" s="42" t="s">
        <v>401</v>
      </c>
      <c r="C11" s="69"/>
      <c r="D11" s="69"/>
      <c r="E11" s="68"/>
      <c r="F11" s="39"/>
      <c r="G11" s="39"/>
      <c r="H11" s="6"/>
      <c r="I11" s="6"/>
      <c r="J11" s="6"/>
      <c r="K11" s="6"/>
    </row>
    <row r="12" spans="1:11">
      <c r="A12" s="63"/>
      <c r="B12" s="42" t="s">
        <v>402</v>
      </c>
      <c r="C12" s="69"/>
      <c r="D12" s="69"/>
      <c r="E12" s="68"/>
      <c r="F12" s="39"/>
      <c r="G12" s="39"/>
      <c r="H12" s="6"/>
      <c r="I12" s="6"/>
      <c r="J12" s="6"/>
      <c r="K12" s="6"/>
    </row>
    <row r="13" spans="1:11">
      <c r="A13" s="162">
        <v>2</v>
      </c>
      <c r="B13" s="41" t="s">
        <v>261</v>
      </c>
      <c r="C13" s="65">
        <v>10</v>
      </c>
      <c r="D13" s="65">
        <v>10</v>
      </c>
      <c r="E13" s="39">
        <v>10</v>
      </c>
      <c r="F13" s="39">
        <v>10</v>
      </c>
      <c r="G13" s="39">
        <v>10</v>
      </c>
      <c r="H13" s="6"/>
      <c r="I13" s="6"/>
      <c r="J13" s="6"/>
      <c r="K13" s="6"/>
    </row>
    <row r="14" spans="1:11">
      <c r="A14" s="63"/>
      <c r="B14" s="42" t="s">
        <v>262</v>
      </c>
      <c r="C14" s="65"/>
      <c r="D14" s="65"/>
      <c r="E14" s="39"/>
      <c r="F14" s="39"/>
      <c r="G14" s="39"/>
      <c r="H14" s="6"/>
      <c r="I14" s="6"/>
      <c r="J14" s="6"/>
      <c r="K14" s="6"/>
    </row>
    <row r="15" spans="1:11">
      <c r="A15" s="63"/>
      <c r="B15" s="42" t="s">
        <v>263</v>
      </c>
      <c r="C15" s="65"/>
      <c r="D15" s="65"/>
      <c r="E15" s="39"/>
      <c r="F15" s="39"/>
      <c r="G15" s="39"/>
      <c r="H15" s="6"/>
      <c r="I15" s="6"/>
      <c r="J15" s="6"/>
      <c r="K15" s="6"/>
    </row>
    <row r="16" spans="1:11">
      <c r="A16" s="162">
        <v>3</v>
      </c>
      <c r="B16" s="41" t="s">
        <v>264</v>
      </c>
      <c r="C16" s="65">
        <v>2369</v>
      </c>
      <c r="D16" s="65">
        <v>2124</v>
      </c>
      <c r="E16" s="68">
        <f>'anexa 1'!H30</f>
        <v>2077.6975000000002</v>
      </c>
      <c r="F16" s="68">
        <f>'anexa 1'!J30</f>
        <v>2243.4499999999998</v>
      </c>
      <c r="G16" s="68">
        <f>'anexa 1'!K30</f>
        <v>2371.5224999999991</v>
      </c>
      <c r="H16" s="6"/>
      <c r="I16" s="6"/>
      <c r="J16" s="6"/>
      <c r="K16" s="6"/>
    </row>
    <row r="17" spans="1:11">
      <c r="A17" s="63"/>
      <c r="B17" s="42" t="s">
        <v>265</v>
      </c>
      <c r="C17" s="65"/>
      <c r="D17" s="65"/>
      <c r="E17" s="39"/>
      <c r="F17" s="39"/>
      <c r="G17" s="39"/>
      <c r="H17" s="6"/>
      <c r="I17" s="6"/>
      <c r="J17" s="6"/>
      <c r="K17" s="6"/>
    </row>
    <row r="18" spans="1:11">
      <c r="A18" s="63"/>
      <c r="B18" s="42" t="s">
        <v>266</v>
      </c>
      <c r="C18" s="65"/>
      <c r="D18" s="65"/>
      <c r="E18" s="39"/>
      <c r="F18" s="39"/>
      <c r="G18" s="39"/>
      <c r="H18" s="6"/>
      <c r="I18" s="6"/>
      <c r="J18" s="6"/>
      <c r="K18" s="6"/>
    </row>
    <row r="19" spans="1:11">
      <c r="A19" s="63"/>
      <c r="B19" s="42" t="s">
        <v>383</v>
      </c>
      <c r="C19" s="65"/>
      <c r="D19" s="65"/>
      <c r="E19" s="39"/>
      <c r="F19" s="39"/>
      <c r="G19" s="39"/>
      <c r="H19" s="6"/>
      <c r="I19" s="6"/>
      <c r="J19" s="6"/>
      <c r="K19" s="6"/>
    </row>
    <row r="20" spans="1:11">
      <c r="A20" s="31">
        <v>4</v>
      </c>
      <c r="B20" s="165" t="s">
        <v>267</v>
      </c>
      <c r="C20" s="84">
        <v>4745</v>
      </c>
      <c r="D20" s="84">
        <v>5506</v>
      </c>
      <c r="E20" s="75">
        <f>'anexa 1'!H16</f>
        <v>6298.3024999999998</v>
      </c>
      <c r="F20" s="68">
        <f>'anexa 1'!J16</f>
        <v>6552.8</v>
      </c>
      <c r="G20" s="68">
        <f>'anexa 1'!K16</f>
        <v>6856.5400000000009</v>
      </c>
      <c r="H20" s="6"/>
      <c r="I20" s="6"/>
      <c r="J20" s="6"/>
      <c r="K20" s="6"/>
    </row>
    <row r="21" spans="1:11">
      <c r="A21" s="35"/>
      <c r="B21" s="166" t="s">
        <v>403</v>
      </c>
      <c r="C21" s="84"/>
      <c r="D21" s="84"/>
      <c r="E21" s="75"/>
      <c r="F21" s="39"/>
      <c r="G21" s="39"/>
      <c r="H21" s="6"/>
      <c r="I21" s="6"/>
      <c r="J21" s="6"/>
      <c r="K21" s="6"/>
    </row>
    <row r="22" spans="1:11">
      <c r="A22" s="31">
        <v>5</v>
      </c>
      <c r="B22" s="165" t="s">
        <v>365</v>
      </c>
      <c r="C22" s="84"/>
      <c r="D22" s="84"/>
      <c r="E22" s="75"/>
      <c r="F22" s="39"/>
      <c r="G22" s="39"/>
      <c r="H22" s="6"/>
      <c r="I22" s="6"/>
      <c r="J22" s="6"/>
      <c r="K22" s="6"/>
    </row>
    <row r="23" spans="1:11">
      <c r="A23" s="33"/>
      <c r="B23" s="42" t="s">
        <v>366</v>
      </c>
      <c r="C23" s="84">
        <v>1322</v>
      </c>
      <c r="D23" s="84">
        <v>1586</v>
      </c>
      <c r="E23" s="75">
        <f>'anexa 1'!H22</f>
        <v>1820</v>
      </c>
      <c r="F23" s="68">
        <f>'anexa 1'!J22</f>
        <v>2002.0000000000002</v>
      </c>
      <c r="G23" s="68">
        <f>'anexa 1'!K22</f>
        <v>2102.1000000000004</v>
      </c>
      <c r="H23" s="6"/>
      <c r="I23" s="6"/>
      <c r="J23" s="6"/>
      <c r="K23" s="6"/>
    </row>
    <row r="24" spans="1:11">
      <c r="A24" s="35"/>
      <c r="B24" s="166" t="s">
        <v>367</v>
      </c>
      <c r="C24" s="84"/>
      <c r="D24" s="84"/>
      <c r="E24" s="75"/>
      <c r="F24" s="39"/>
      <c r="G24" s="39"/>
      <c r="H24" s="6"/>
      <c r="I24" s="6"/>
      <c r="J24" s="6"/>
      <c r="K24" s="6"/>
    </row>
    <row r="25" spans="1:11">
      <c r="A25" s="63">
        <v>6</v>
      </c>
      <c r="B25" s="42" t="s">
        <v>255</v>
      </c>
      <c r="C25" s="65"/>
      <c r="D25" s="65"/>
      <c r="E25" s="39"/>
      <c r="F25" s="39"/>
      <c r="G25" s="39"/>
      <c r="H25" s="6"/>
      <c r="I25" s="6"/>
      <c r="J25" s="6"/>
      <c r="K25" s="6"/>
    </row>
    <row r="26" spans="1:11">
      <c r="A26" s="63"/>
      <c r="B26" s="42" t="s">
        <v>269</v>
      </c>
      <c r="C26" s="65">
        <v>10</v>
      </c>
      <c r="D26" s="65">
        <v>10</v>
      </c>
      <c r="E26" s="39">
        <v>10</v>
      </c>
      <c r="F26" s="39">
        <v>10</v>
      </c>
      <c r="G26" s="39">
        <v>10</v>
      </c>
      <c r="H26" s="6"/>
      <c r="I26" s="6"/>
      <c r="J26" s="6"/>
      <c r="K26" s="6"/>
    </row>
    <row r="27" spans="1:11">
      <c r="A27" s="160"/>
      <c r="B27" s="167" t="s">
        <v>268</v>
      </c>
      <c r="C27" s="65"/>
      <c r="D27" s="65"/>
      <c r="E27" s="39"/>
      <c r="F27" s="39"/>
      <c r="G27" s="39"/>
      <c r="H27" s="6"/>
      <c r="I27" s="6"/>
      <c r="J27" s="6"/>
      <c r="K27" s="6"/>
    </row>
    <row r="28" spans="1:11">
      <c r="A28" s="160"/>
      <c r="B28" s="36" t="s">
        <v>256</v>
      </c>
      <c r="C28" s="51">
        <f>SUM(C10:C26)</f>
        <v>15568</v>
      </c>
      <c r="D28" s="51">
        <f>SUM(D10:D26)</f>
        <v>16507</v>
      </c>
      <c r="E28" s="85">
        <f>SUM(E10:E27)</f>
        <v>18441</v>
      </c>
      <c r="F28" s="40">
        <f>SUM(F10:F27)</f>
        <v>19454.5</v>
      </c>
      <c r="G28" s="38">
        <f>SUM(G10:G27)</f>
        <v>20418.224999999999</v>
      </c>
      <c r="H28" s="6"/>
      <c r="I28" s="6"/>
      <c r="J28" s="6"/>
      <c r="K28" s="6"/>
    </row>
    <row r="29" spans="1:11">
      <c r="A29" s="50"/>
      <c r="B29" s="50"/>
      <c r="C29" s="50"/>
      <c r="D29" s="50"/>
      <c r="E29" s="50"/>
      <c r="F29" s="50"/>
      <c r="G29" s="50"/>
      <c r="H29" s="6"/>
      <c r="I29" s="6"/>
      <c r="J29" s="6"/>
      <c r="K29" s="6"/>
    </row>
    <row r="30" spans="1:11">
      <c r="A30" s="52" t="s">
        <v>410</v>
      </c>
      <c r="B30" s="53" t="s">
        <v>257</v>
      </c>
      <c r="C30" s="54"/>
      <c r="D30" s="54"/>
      <c r="E30" s="55"/>
      <c r="F30" s="54"/>
      <c r="G30" s="56"/>
      <c r="H30" s="6"/>
      <c r="I30" s="6"/>
      <c r="J30" s="6"/>
      <c r="K30" s="6"/>
    </row>
    <row r="31" spans="1:11">
      <c r="A31" s="78"/>
      <c r="B31" s="79" t="s">
        <v>370</v>
      </c>
      <c r="C31" s="32"/>
      <c r="D31" s="32"/>
      <c r="E31" s="80"/>
      <c r="F31" s="32"/>
      <c r="G31" s="81"/>
      <c r="H31" s="6"/>
      <c r="I31" s="6"/>
      <c r="J31" s="6"/>
      <c r="K31" s="6"/>
    </row>
    <row r="32" spans="1:11">
      <c r="A32" s="57">
        <v>7</v>
      </c>
      <c r="B32" s="58" t="s">
        <v>371</v>
      </c>
      <c r="C32" s="48">
        <v>-4745</v>
      </c>
      <c r="D32" s="48">
        <v>-5506</v>
      </c>
      <c r="E32" s="47">
        <f>-'anexa 1'!H17</f>
        <v>-6298.3024999999998</v>
      </c>
      <c r="F32" s="48">
        <f>-'anexa 1'!J17</f>
        <v>-6552.8</v>
      </c>
      <c r="G32" s="59">
        <f>-'anexa 1'!K17</f>
        <v>-6856.5400000000009</v>
      </c>
      <c r="H32" s="6"/>
      <c r="I32" s="6"/>
      <c r="J32" s="6"/>
      <c r="K32" s="6"/>
    </row>
    <row r="33" spans="1:11">
      <c r="A33" s="60"/>
      <c r="B33" s="61" t="s">
        <v>372</v>
      </c>
      <c r="C33" s="36"/>
      <c r="D33" s="36"/>
      <c r="E33" s="37"/>
      <c r="F33" s="36"/>
      <c r="G33" s="62"/>
      <c r="H33" s="6"/>
      <c r="I33" s="6"/>
      <c r="J33" s="6"/>
      <c r="K33" s="6"/>
    </row>
    <row r="34" spans="1:11" ht="30">
      <c r="A34" s="63">
        <v>8</v>
      </c>
      <c r="B34" s="77" t="s">
        <v>375</v>
      </c>
      <c r="C34" s="48">
        <v>-947</v>
      </c>
      <c r="D34" s="48">
        <v>-848</v>
      </c>
      <c r="E34" s="47">
        <f>-'anexa 2'!O49</f>
        <v>-900</v>
      </c>
      <c r="F34" s="34">
        <v>-1100</v>
      </c>
      <c r="G34" s="49">
        <v>-1200</v>
      </c>
      <c r="H34" s="6"/>
      <c r="I34" s="6"/>
      <c r="J34" s="6"/>
      <c r="K34" s="6"/>
    </row>
    <row r="35" spans="1:11">
      <c r="A35" s="44"/>
      <c r="B35" s="45" t="s">
        <v>270</v>
      </c>
      <c r="C35" s="41"/>
      <c r="D35" s="41"/>
      <c r="E35" s="45"/>
      <c r="F35" s="41"/>
      <c r="G35" s="43"/>
      <c r="H35" s="6"/>
      <c r="I35" s="6"/>
      <c r="J35" s="6"/>
      <c r="K35" s="6"/>
    </row>
    <row r="36" spans="1:11">
      <c r="A36" s="46">
        <v>9</v>
      </c>
      <c r="B36" s="29" t="s">
        <v>368</v>
      </c>
      <c r="C36" s="34">
        <v>-2369</v>
      </c>
      <c r="D36" s="34">
        <v>-2124</v>
      </c>
      <c r="E36" s="47">
        <f>-'anexa 1'!H30</f>
        <v>-2077.6975000000002</v>
      </c>
      <c r="F36" s="48">
        <f>-'anexa 1'!J30</f>
        <v>-2243.4499999999998</v>
      </c>
      <c r="G36" s="181">
        <f>-'anexa 1'!K30</f>
        <v>-2371.5224999999991</v>
      </c>
      <c r="H36" s="6"/>
      <c r="I36" s="6"/>
      <c r="J36" s="6"/>
      <c r="K36" s="6"/>
    </row>
    <row r="37" spans="1:11">
      <c r="A37" s="46"/>
      <c r="B37" s="29" t="s">
        <v>369</v>
      </c>
      <c r="C37" s="34"/>
      <c r="D37" s="34"/>
      <c r="E37" s="50"/>
      <c r="F37" s="34"/>
      <c r="G37" s="49"/>
      <c r="H37" s="6"/>
      <c r="I37" s="6"/>
      <c r="J37" s="6"/>
      <c r="K37" s="6"/>
    </row>
    <row r="38" spans="1:11">
      <c r="A38" s="39"/>
      <c r="B38" s="64" t="s">
        <v>256</v>
      </c>
      <c r="C38" s="68">
        <f t="shared" ref="C38" si="0">SUM(C32:C37)</f>
        <v>-8061</v>
      </c>
      <c r="D38" s="68">
        <f t="shared" ref="D38:G38" si="1">SUM(D32:D37)</f>
        <v>-8478</v>
      </c>
      <c r="E38" s="68">
        <f t="shared" si="1"/>
        <v>-9276</v>
      </c>
      <c r="F38" s="68">
        <f t="shared" si="1"/>
        <v>-9896.25</v>
      </c>
      <c r="G38" s="68">
        <f t="shared" si="1"/>
        <v>-10428.0625</v>
      </c>
      <c r="H38" s="6"/>
      <c r="I38" s="6"/>
      <c r="J38" s="6"/>
      <c r="K38" s="6"/>
    </row>
    <row r="39" spans="1:11">
      <c r="A39" s="39"/>
      <c r="B39" s="64"/>
      <c r="C39" s="39"/>
      <c r="D39" s="39"/>
      <c r="E39" s="65"/>
      <c r="F39" s="65"/>
      <c r="G39" s="39"/>
      <c r="H39" s="6"/>
      <c r="I39" s="6"/>
      <c r="J39" s="6"/>
      <c r="K39" s="6"/>
    </row>
    <row r="40" spans="1:11">
      <c r="A40" s="66" t="s">
        <v>258</v>
      </c>
      <c r="B40" s="67" t="s">
        <v>259</v>
      </c>
      <c r="C40" s="68">
        <f>C28+C38</f>
        <v>7507</v>
      </c>
      <c r="D40" s="68">
        <f>D28+D38</f>
        <v>8029</v>
      </c>
      <c r="E40" s="69">
        <f>E28+E38</f>
        <v>9165</v>
      </c>
      <c r="F40" s="65">
        <f>F28+F38</f>
        <v>9558.25</v>
      </c>
      <c r="G40" s="39">
        <f>G28+G38</f>
        <v>9990.1624999999985</v>
      </c>
      <c r="H40" s="6"/>
      <c r="I40" s="6"/>
      <c r="J40" s="6"/>
      <c r="K40" s="6"/>
    </row>
    <row r="41" spans="1:11">
      <c r="A41" s="29"/>
      <c r="B41" s="5" t="s">
        <v>182</v>
      </c>
      <c r="C41" s="3"/>
      <c r="D41" s="3" t="s">
        <v>183</v>
      </c>
      <c r="E41" s="4"/>
      <c r="F41" s="3"/>
      <c r="G41" s="4"/>
      <c r="H41" s="6"/>
      <c r="I41" s="6"/>
      <c r="J41" s="6"/>
      <c r="K41" s="6"/>
    </row>
    <row r="42" spans="1:11">
      <c r="A42" s="29"/>
      <c r="B42" s="74" t="s">
        <v>413</v>
      </c>
      <c r="C42" s="3"/>
      <c r="D42" s="3" t="s">
        <v>272</v>
      </c>
      <c r="E42" s="4"/>
      <c r="F42" s="3"/>
      <c r="G42" s="4"/>
      <c r="H42" s="6"/>
      <c r="I42" s="6"/>
      <c r="J42" s="6"/>
      <c r="K42" s="6"/>
    </row>
    <row r="43" spans="1:11">
      <c r="A43" s="29"/>
      <c r="B43" s="29"/>
      <c r="C43" s="29"/>
      <c r="D43" s="29"/>
      <c r="E43" s="29"/>
      <c r="F43" s="29"/>
      <c r="G43" s="29"/>
      <c r="H43" s="6"/>
      <c r="I43" s="6"/>
      <c r="J43" s="6"/>
      <c r="K43" s="6"/>
    </row>
    <row r="44" spans="1:11">
      <c r="A44" s="6"/>
      <c r="B44" s="6"/>
      <c r="C44" s="6"/>
      <c r="D44" s="70" t="s">
        <v>429</v>
      </c>
      <c r="E44" s="70"/>
      <c r="H44" s="6"/>
      <c r="I44" s="6"/>
      <c r="J44" s="6"/>
      <c r="K44" s="6"/>
    </row>
    <row r="45" spans="1:11">
      <c r="A45" s="6"/>
      <c r="B45" s="6"/>
      <c r="C45" s="6"/>
      <c r="D45" s="6" t="s">
        <v>406</v>
      </c>
      <c r="E45" s="6"/>
      <c r="F45" s="6"/>
      <c r="G45" s="6"/>
      <c r="H45" s="6"/>
      <c r="I45" s="6"/>
      <c r="J45" s="6"/>
      <c r="K45" s="6"/>
    </row>
    <row r="46" spans="1:11">
      <c r="A46" s="6"/>
      <c r="B46" s="170"/>
      <c r="C46" s="168"/>
      <c r="D46" s="169"/>
      <c r="E46" s="169"/>
      <c r="F46" s="6"/>
      <c r="G46" s="6"/>
      <c r="H46" s="6"/>
      <c r="I46" s="6"/>
      <c r="J46" s="6"/>
      <c r="K46" s="6"/>
    </row>
    <row r="47" spans="1:1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anexa 1</vt:lpstr>
      <vt:lpstr>anexa 2</vt:lpstr>
      <vt:lpstr>anexa 3</vt:lpstr>
      <vt:lpstr>anexa 4</vt:lpstr>
      <vt:lpstr>anexa 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2025-03-17T06:02:24Z</dcterms:modified>
</cp:coreProperties>
</file>